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peline" sheetId="1" state="visible" r:id="rId3"/>
    <sheet name="Leads" sheetId="2" state="visible" r:id="rId4"/>
    <sheet name="Comps" sheetId="3" state="visible" r:id="rId5"/>
    <sheet name="Land Flip" sheetId="4" state="visible" r:id="rId6"/>
    <sheet name="Checks" sheetId="5" state="visible" r:id="rId7"/>
  </sheets>
  <definedNames>
    <definedName function="false" hidden="true" localSheetId="1" name="_xlnm._FilterDatabase" vbProcedure="false">Leads!$A$4:$J$64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<sst xmlns="http://schemas.openxmlformats.org/spreadsheetml/2006/main" count="550" uniqueCount="350">
  <si>
    <t xml:space="preserve">Pipeline Summary</t>
  </si>
  <si>
    <t xml:space="preserve">AA Deal Desk | Counts update from the Leads sheet. Change a status and this page moves.</t>
  </si>
  <si>
    <t xml:space="preserve">Stage</t>
  </si>
  <si>
    <t xml:space="preserve">Leads</t>
  </si>
  <si>
    <t xml:space="preserve">Share</t>
  </si>
  <si>
    <t xml:space="preserve">How to read</t>
  </si>
  <si>
    <t xml:space="preserve">New</t>
  </si>
  <si>
    <t xml:space="preserve">Contact rate = leads that reached a live answer or later stage.</t>
  </si>
  <si>
    <t xml:space="preserve">Skip traced</t>
  </si>
  <si>
    <t xml:space="preserve">Called</t>
  </si>
  <si>
    <t xml:space="preserve">No answer</t>
  </si>
  <si>
    <t xml:space="preserve">Interested</t>
  </si>
  <si>
    <t xml:space="preserve">Offer sent</t>
  </si>
  <si>
    <t xml:space="preserve">Negotiating</t>
  </si>
  <si>
    <t xml:space="preserve">Not interested</t>
  </si>
  <si>
    <t xml:space="preserve">Under contract</t>
  </si>
  <si>
    <t xml:space="preserve">Total</t>
  </si>
  <si>
    <t xml:space="preserve">Contact rate</t>
  </si>
  <si>
    <t xml:space="preserve">Interested or further</t>
  </si>
  <si>
    <t xml:space="preserve">Total acres in list</t>
  </si>
  <si>
    <t xml:space="preserve">Owner Lead List (skip traced, masked)</t>
  </si>
  <si>
    <t xml:space="preserve">AA Deal Desk | Invented parcels in a fictional county. Owner names and phones are masked. Status is a dropdown.</t>
  </si>
  <si>
    <t xml:space="preserve">Lead ID</t>
  </si>
  <si>
    <t xml:space="preserve">Owner (masked)</t>
  </si>
  <si>
    <t xml:space="preserve">Mailing address (masked)</t>
  </si>
  <si>
    <t xml:space="preserve">Phone (masked)</t>
  </si>
  <si>
    <t xml:space="preserve">Acres</t>
  </si>
  <si>
    <t xml:space="preserve">Assessed value</t>
  </si>
  <si>
    <t xml:space="preserve">Last sale year</t>
  </si>
  <si>
    <t xml:space="preserve">Owner type</t>
  </si>
  <si>
    <t xml:space="preserve">Status</t>
  </si>
  <si>
    <t xml:space="preserve">Next action</t>
  </si>
  <si>
    <t xml:space="preserve">L-1001</t>
  </si>
  <si>
    <t xml:space="preserve">K. S***</t>
  </si>
  <si>
    <t xml:space="preserve">583 Willow St, ******</t>
  </si>
  <si>
    <t xml:space="preserve">(555) ***-**69</t>
  </si>
  <si>
    <t xml:space="preserve">LLC</t>
  </si>
  <si>
    <t xml:space="preserve">First call</t>
  </si>
  <si>
    <t xml:space="preserve">L-1002</t>
  </si>
  <si>
    <t xml:space="preserve">C. D***</t>
  </si>
  <si>
    <t xml:space="preserve">497 Birch St, ******</t>
  </si>
  <si>
    <t xml:space="preserve">(555) ***-**88</t>
  </si>
  <si>
    <t xml:space="preserve">Individual</t>
  </si>
  <si>
    <t xml:space="preserve">L-1003</t>
  </si>
  <si>
    <t xml:space="preserve">W. B***</t>
  </si>
  <si>
    <t xml:space="preserve">921 Birch St, ******</t>
  </si>
  <si>
    <t xml:space="preserve">(555) ***-**91</t>
  </si>
  <si>
    <t xml:space="preserve">Estate</t>
  </si>
  <si>
    <t xml:space="preserve">Send offer</t>
  </si>
  <si>
    <t xml:space="preserve">L-1004</t>
  </si>
  <si>
    <t xml:space="preserve">N. W***</t>
  </si>
  <si>
    <t xml:space="preserve">171 Elm St, ******</t>
  </si>
  <si>
    <t xml:space="preserve">(555) ***-**11</t>
  </si>
  <si>
    <t xml:space="preserve">L-1005</t>
  </si>
  <si>
    <t xml:space="preserve">L. P****</t>
  </si>
  <si>
    <t xml:space="preserve">40 Willow St, ******</t>
  </si>
  <si>
    <t xml:space="preserve">Trust</t>
  </si>
  <si>
    <t xml:space="preserve">L-1006</t>
  </si>
  <si>
    <t xml:space="preserve">L. W***</t>
  </si>
  <si>
    <t xml:space="preserve">311 Pine St, ******</t>
  </si>
  <si>
    <t xml:space="preserve">(555) ***-**10</t>
  </si>
  <si>
    <t xml:space="preserve">Out-of-state</t>
  </si>
  <si>
    <t xml:space="preserve">L-1007</t>
  </si>
  <si>
    <t xml:space="preserve">W. L***</t>
  </si>
  <si>
    <t xml:space="preserve">870 Oak St, ******</t>
  </si>
  <si>
    <t xml:space="preserve">(555) ***-**42</t>
  </si>
  <si>
    <t xml:space="preserve">Follow up in 3 days</t>
  </si>
  <si>
    <t xml:space="preserve">L-1008</t>
  </si>
  <si>
    <t xml:space="preserve">M. P****</t>
  </si>
  <si>
    <t xml:space="preserve">794 Oak St, ******</t>
  </si>
  <si>
    <t xml:space="preserve">(555) ***-**61</t>
  </si>
  <si>
    <t xml:space="preserve">Skip trace</t>
  </si>
  <si>
    <t xml:space="preserve">L-1009</t>
  </si>
  <si>
    <t xml:space="preserve">J. S***</t>
  </si>
  <si>
    <t xml:space="preserve">711 Oak St, ******</t>
  </si>
  <si>
    <t xml:space="preserve">(555) ***-**37</t>
  </si>
  <si>
    <t xml:space="preserve">L-1010</t>
  </si>
  <si>
    <t xml:space="preserve">B. F*****</t>
  </si>
  <si>
    <t xml:space="preserve">439 Oak St, ******</t>
  </si>
  <si>
    <t xml:space="preserve">(555) ***-**82</t>
  </si>
  <si>
    <t xml:space="preserve">L-1011</t>
  </si>
  <si>
    <t xml:space="preserve">350 Oak St, ******</t>
  </si>
  <si>
    <t xml:space="preserve">(555) ***-**62</t>
  </si>
  <si>
    <t xml:space="preserve">L-1012</t>
  </si>
  <si>
    <t xml:space="preserve">J. H*****</t>
  </si>
  <si>
    <t xml:space="preserve">826 Pine St, ******</t>
  </si>
  <si>
    <t xml:space="preserve">(555) ***-**32</t>
  </si>
  <si>
    <t xml:space="preserve">Retry, text</t>
  </si>
  <si>
    <t xml:space="preserve">L-1013</t>
  </si>
  <si>
    <t xml:space="preserve">B. B***</t>
  </si>
  <si>
    <t xml:space="preserve">144 Pine St, ******</t>
  </si>
  <si>
    <t xml:space="preserve">(555) ***-**92</t>
  </si>
  <si>
    <t xml:space="preserve">Order title</t>
  </si>
  <si>
    <t xml:space="preserve">L-1014</t>
  </si>
  <si>
    <t xml:space="preserve">J. P****</t>
  </si>
  <si>
    <t xml:space="preserve">895 Willow St, ******</t>
  </si>
  <si>
    <t xml:space="preserve">(555) ***-**85</t>
  </si>
  <si>
    <t xml:space="preserve">L-1015</t>
  </si>
  <si>
    <t xml:space="preserve">H. P****</t>
  </si>
  <si>
    <t xml:space="preserve">667 Elm St, ******</t>
  </si>
  <si>
    <t xml:space="preserve">(555) ***-**22</t>
  </si>
  <si>
    <t xml:space="preserve">L-1016</t>
  </si>
  <si>
    <t xml:space="preserve">C. P****</t>
  </si>
  <si>
    <t xml:space="preserve">346 Willow St, ******</t>
  </si>
  <si>
    <t xml:space="preserve">(555) ***-**47</t>
  </si>
  <si>
    <t xml:space="preserve">L-1017</t>
  </si>
  <si>
    <t xml:space="preserve">T. B*****</t>
  </si>
  <si>
    <t xml:space="preserve">25 Elm St, ******</t>
  </si>
  <si>
    <t xml:space="preserve">(555) ***-**57</t>
  </si>
  <si>
    <t xml:space="preserve">Re-mail in 90 days</t>
  </si>
  <si>
    <t xml:space="preserve">L-1018</t>
  </si>
  <si>
    <t xml:space="preserve">598 Maple St, ******</t>
  </si>
  <si>
    <t xml:space="preserve">(555) ***-**59</t>
  </si>
  <si>
    <t xml:space="preserve">L-1019</t>
  </si>
  <si>
    <t xml:space="preserve">265 Birch St, ******</t>
  </si>
  <si>
    <t xml:space="preserve">(555) ***-**34</t>
  </si>
  <si>
    <t xml:space="preserve">L-1020</t>
  </si>
  <si>
    <t xml:space="preserve">M. L***</t>
  </si>
  <si>
    <t xml:space="preserve">504 Elm St, ******</t>
  </si>
  <si>
    <t xml:space="preserve">(555) ***-**20</t>
  </si>
  <si>
    <t xml:space="preserve">L-1021</t>
  </si>
  <si>
    <t xml:space="preserve">D. B*****</t>
  </si>
  <si>
    <t xml:space="preserve">767 Birch St, ******</t>
  </si>
  <si>
    <t xml:space="preserve">(555) ***-**60</t>
  </si>
  <si>
    <t xml:space="preserve">L-1022</t>
  </si>
  <si>
    <t xml:space="preserve">W. N*****</t>
  </si>
  <si>
    <t xml:space="preserve">961 Birch St, ******</t>
  </si>
  <si>
    <t xml:space="preserve">(555) ***-**18</t>
  </si>
  <si>
    <t xml:space="preserve">L-1023</t>
  </si>
  <si>
    <t xml:space="preserve">N. P****</t>
  </si>
  <si>
    <t xml:space="preserve">85 Cedar St, ******</t>
  </si>
  <si>
    <t xml:space="preserve">L-1024</t>
  </si>
  <si>
    <t xml:space="preserve">K. B*****</t>
  </si>
  <si>
    <t xml:space="preserve">71 Oak St, ******</t>
  </si>
  <si>
    <t xml:space="preserve">L-1025</t>
  </si>
  <si>
    <t xml:space="preserve">M. M*****</t>
  </si>
  <si>
    <t xml:space="preserve">151 Pine St, ******</t>
  </si>
  <si>
    <t xml:space="preserve">(555) ***-**52</t>
  </si>
  <si>
    <t xml:space="preserve">L-1026</t>
  </si>
  <si>
    <t xml:space="preserve">R. P****</t>
  </si>
  <si>
    <t xml:space="preserve">45 Oak St, ******</t>
  </si>
  <si>
    <t xml:space="preserve">(555) ***-**70</t>
  </si>
  <si>
    <t xml:space="preserve">L-1027</t>
  </si>
  <si>
    <t xml:space="preserve">T. C*****</t>
  </si>
  <si>
    <t xml:space="preserve">503 Oak St, ******</t>
  </si>
  <si>
    <t xml:space="preserve">(555) ***-**49</t>
  </si>
  <si>
    <t xml:space="preserve">L-1028</t>
  </si>
  <si>
    <t xml:space="preserve">S. C***</t>
  </si>
  <si>
    <t xml:space="preserve">55 Birch St, ******</t>
  </si>
  <si>
    <t xml:space="preserve">(555) ***-**26</t>
  </si>
  <si>
    <t xml:space="preserve">L-1029</t>
  </si>
  <si>
    <t xml:space="preserve">M. S***</t>
  </si>
  <si>
    <t xml:space="preserve">887 Pine St, ******</t>
  </si>
  <si>
    <t xml:space="preserve">(555) ***-**13</t>
  </si>
  <si>
    <t xml:space="preserve">L-1030</t>
  </si>
  <si>
    <t xml:space="preserve">22 Elm St, ******</t>
  </si>
  <si>
    <t xml:space="preserve">(555) ***-**19</t>
  </si>
  <si>
    <t xml:space="preserve">L-1031</t>
  </si>
  <si>
    <t xml:space="preserve">D. F*****</t>
  </si>
  <si>
    <t xml:space="preserve">755 Cedar St, ******</t>
  </si>
  <si>
    <t xml:space="preserve">L-1032</t>
  </si>
  <si>
    <t xml:space="preserve">M. D***</t>
  </si>
  <si>
    <t xml:space="preserve">778 Elm St, ******</t>
  </si>
  <si>
    <t xml:space="preserve">L-1033</t>
  </si>
  <si>
    <t xml:space="preserve">B. C*****</t>
  </si>
  <si>
    <t xml:space="preserve">519 Willow St, ******</t>
  </si>
  <si>
    <t xml:space="preserve">L-1034</t>
  </si>
  <si>
    <t xml:space="preserve">S. P****</t>
  </si>
  <si>
    <t xml:space="preserve">156 Birch St, ******</t>
  </si>
  <si>
    <t xml:space="preserve">L-1035</t>
  </si>
  <si>
    <t xml:space="preserve">T. L***</t>
  </si>
  <si>
    <t xml:space="preserve">462 Pine St, ******</t>
  </si>
  <si>
    <t xml:space="preserve">(555) ***-**40</t>
  </si>
  <si>
    <t xml:space="preserve">L-1036</t>
  </si>
  <si>
    <t xml:space="preserve">M. B***</t>
  </si>
  <si>
    <t xml:space="preserve">835 Willow St, ******</t>
  </si>
  <si>
    <t xml:space="preserve">(555) ***-**35</t>
  </si>
  <si>
    <t xml:space="preserve">L-1037</t>
  </si>
  <si>
    <t xml:space="preserve">L. N*****</t>
  </si>
  <si>
    <t xml:space="preserve">147 Pine St, ******</t>
  </si>
  <si>
    <t xml:space="preserve">(555) ***-**54</t>
  </si>
  <si>
    <t xml:space="preserve">L-1038</t>
  </si>
  <si>
    <t xml:space="preserve">M. H*****</t>
  </si>
  <si>
    <t xml:space="preserve">492 Cedar St, ******</t>
  </si>
  <si>
    <t xml:space="preserve">L-1039</t>
  </si>
  <si>
    <t xml:space="preserve">869 Willow St, ******</t>
  </si>
  <si>
    <t xml:space="preserve">(555) ***-**89</t>
  </si>
  <si>
    <t xml:space="preserve">L-1040</t>
  </si>
  <si>
    <t xml:space="preserve">52 Birch St, ******</t>
  </si>
  <si>
    <t xml:space="preserve">(555) ***-**45</t>
  </si>
  <si>
    <t xml:space="preserve">Counter</t>
  </si>
  <si>
    <t xml:space="preserve">L-1041</t>
  </si>
  <si>
    <t xml:space="preserve">J. W***</t>
  </si>
  <si>
    <t xml:space="preserve">149 Pine St, ******</t>
  </si>
  <si>
    <t xml:space="preserve">(555) ***-**68</t>
  </si>
  <si>
    <t xml:space="preserve">L-1042</t>
  </si>
  <si>
    <t xml:space="preserve">C. N*****</t>
  </si>
  <si>
    <t xml:space="preserve">825 Oak St, ******</t>
  </si>
  <si>
    <t xml:space="preserve">(555) ***-**90</t>
  </si>
  <si>
    <t xml:space="preserve">L-1043</t>
  </si>
  <si>
    <t xml:space="preserve">T. B***</t>
  </si>
  <si>
    <t xml:space="preserve">387 Oak St, ******</t>
  </si>
  <si>
    <t xml:space="preserve">(555) ***-**97</t>
  </si>
  <si>
    <t xml:space="preserve">L-1044</t>
  </si>
  <si>
    <t xml:space="preserve">B. R****</t>
  </si>
  <si>
    <t xml:space="preserve">783 Pine St, ******</t>
  </si>
  <si>
    <t xml:space="preserve">(555) ***-**78</t>
  </si>
  <si>
    <t xml:space="preserve">L-1045</t>
  </si>
  <si>
    <t xml:space="preserve">W. C***</t>
  </si>
  <si>
    <t xml:space="preserve">979 Elm St, ******</t>
  </si>
  <si>
    <t xml:space="preserve">(555) ***-**74</t>
  </si>
  <si>
    <t xml:space="preserve">L-1046</t>
  </si>
  <si>
    <t xml:space="preserve">B. L***</t>
  </si>
  <si>
    <t xml:space="preserve">239 Oak St, ******</t>
  </si>
  <si>
    <t xml:space="preserve">L-1047</t>
  </si>
  <si>
    <t xml:space="preserve">D. L***</t>
  </si>
  <si>
    <t xml:space="preserve">16 Pine St, ******</t>
  </si>
  <si>
    <t xml:space="preserve">(555) ***-**80</t>
  </si>
  <si>
    <t xml:space="preserve">L-1048</t>
  </si>
  <si>
    <t xml:space="preserve">S. H*****</t>
  </si>
  <si>
    <t xml:space="preserve">344 Birch St, ******</t>
  </si>
  <si>
    <t xml:space="preserve">(555) ***-**36</t>
  </si>
  <si>
    <t xml:space="preserve">L-1049</t>
  </si>
  <si>
    <t xml:space="preserve">D. C***</t>
  </si>
  <si>
    <t xml:space="preserve">136 Maple St, ******</t>
  </si>
  <si>
    <t xml:space="preserve">(555) ***-**41</t>
  </si>
  <si>
    <t xml:space="preserve">L-1050</t>
  </si>
  <si>
    <t xml:space="preserve">D. M*****</t>
  </si>
  <si>
    <t xml:space="preserve">278 Birch St, ******</t>
  </si>
  <si>
    <t xml:space="preserve">(555) ***-**12</t>
  </si>
  <si>
    <t xml:space="preserve">L-1051</t>
  </si>
  <si>
    <t xml:space="preserve">W. F*****</t>
  </si>
  <si>
    <t xml:space="preserve">796 Cedar St, ******</t>
  </si>
  <si>
    <t xml:space="preserve">(555) ***-**72</t>
  </si>
  <si>
    <t xml:space="preserve">L-1052</t>
  </si>
  <si>
    <t xml:space="preserve">C. R****</t>
  </si>
  <si>
    <t xml:space="preserve">187 Elm St, ******</t>
  </si>
  <si>
    <t xml:space="preserve">L-1053</t>
  </si>
  <si>
    <t xml:space="preserve">750 Elm St, ******</t>
  </si>
  <si>
    <t xml:space="preserve">(555) ***-**96</t>
  </si>
  <si>
    <t xml:space="preserve">L-1054</t>
  </si>
  <si>
    <t xml:space="preserve">236 Pine St, ******</t>
  </si>
  <si>
    <t xml:space="preserve">(555) ***-**77</t>
  </si>
  <si>
    <t xml:space="preserve">L-1055</t>
  </si>
  <si>
    <t xml:space="preserve">R. D***</t>
  </si>
  <si>
    <t xml:space="preserve">536 Willow St, ******</t>
  </si>
  <si>
    <t xml:space="preserve">(555) ***-**81</t>
  </si>
  <si>
    <t xml:space="preserve">L-1056</t>
  </si>
  <si>
    <t xml:space="preserve">H. L***</t>
  </si>
  <si>
    <t xml:space="preserve">634 Maple St, ******</t>
  </si>
  <si>
    <t xml:space="preserve">(555) ***-**48</t>
  </si>
  <si>
    <t xml:space="preserve">L-1057</t>
  </si>
  <si>
    <t xml:space="preserve">L. F*****</t>
  </si>
  <si>
    <t xml:space="preserve">558 Oak St, ******</t>
  </si>
  <si>
    <t xml:space="preserve">L-1058</t>
  </si>
  <si>
    <t xml:space="preserve">J. D***</t>
  </si>
  <si>
    <t xml:space="preserve">949 Pine St, ******</t>
  </si>
  <si>
    <t xml:space="preserve">(555) ***-**79</t>
  </si>
  <si>
    <t xml:space="preserve">Follow up in 2 days</t>
  </si>
  <si>
    <t xml:space="preserve">L-1059</t>
  </si>
  <si>
    <t xml:space="preserve">561 Pine St, ******</t>
  </si>
  <si>
    <t xml:space="preserve">L-1060</t>
  </si>
  <si>
    <t xml:space="preserve">S. F*****</t>
  </si>
  <si>
    <t xml:space="preserve">932 Willow St, ******</t>
  </si>
  <si>
    <t xml:space="preserve">Land Comparable Sales</t>
  </si>
  <si>
    <t xml:space="preserve">AA Deal Desk | Invented sales of vacant land, last 12 months, similar zoning. Price per acre is calculated.</t>
  </si>
  <si>
    <t xml:space="preserve">Comp</t>
  </si>
  <si>
    <t xml:space="preserve">Location</t>
  </si>
  <si>
    <t xml:space="preserve">Sale price</t>
  </si>
  <si>
    <t xml:space="preserve">Sale date</t>
  </si>
  <si>
    <t xml:space="preserve">Price / acre</t>
  </si>
  <si>
    <t xml:space="preserve">Road access</t>
  </si>
  <si>
    <t xml:space="preserve">Note</t>
  </si>
  <si>
    <t xml:space="preserve">C1</t>
  </si>
  <si>
    <t xml:space="preserve">Hollis Rd</t>
  </si>
  <si>
    <t xml:space="preserve">2026-03-14</t>
  </si>
  <si>
    <t xml:space="preserve">Paved</t>
  </si>
  <si>
    <t xml:space="preserve">Flat, no utilities</t>
  </si>
  <si>
    <t xml:space="preserve">C2</t>
  </si>
  <si>
    <t xml:space="preserve">Cedar Flats</t>
  </si>
  <si>
    <t xml:space="preserve">2026-02-02</t>
  </si>
  <si>
    <t xml:space="preserve">Gravel</t>
  </si>
  <si>
    <t xml:space="preserve">Wooded</t>
  </si>
  <si>
    <t xml:space="preserve">C3</t>
  </si>
  <si>
    <t xml:space="preserve">Mill Creek Ln</t>
  </si>
  <si>
    <t xml:space="preserve">2026-05-19</t>
  </si>
  <si>
    <t xml:space="preserve">Power at road</t>
  </si>
  <si>
    <t xml:space="preserve">C4</t>
  </si>
  <si>
    <t xml:space="preserve">Ridge View</t>
  </si>
  <si>
    <t xml:space="preserve">2026-01-21</t>
  </si>
  <si>
    <t xml:space="preserve">Partial slope</t>
  </si>
  <si>
    <t xml:space="preserve">C5</t>
  </si>
  <si>
    <t xml:space="preserve">Oak Hollow</t>
  </si>
  <si>
    <t xml:space="preserve">2026-04-09</t>
  </si>
  <si>
    <t xml:space="preserve">Corner lot</t>
  </si>
  <si>
    <t xml:space="preserve">C6</t>
  </si>
  <si>
    <t xml:space="preserve">Birch Pt</t>
  </si>
  <si>
    <t xml:space="preserve">2026-06-30</t>
  </si>
  <si>
    <t xml:space="preserve">Pond, flat</t>
  </si>
  <si>
    <t xml:space="preserve">C7</t>
  </si>
  <si>
    <t xml:space="preserve">Lowe Farm Rd</t>
  </si>
  <si>
    <t xml:space="preserve">2025-12-11</t>
  </si>
  <si>
    <t xml:space="preserve">Road frontage</t>
  </si>
  <si>
    <t xml:space="preserve">C8</t>
  </si>
  <si>
    <t xml:space="preserve">Pine Bluff</t>
  </si>
  <si>
    <t xml:space="preserve">2026-07-08</t>
  </si>
  <si>
    <t xml:space="preserve">Subdivision lot</t>
  </si>
  <si>
    <t xml:space="preserve">Average price / acre</t>
  </si>
  <si>
    <t xml:space="preserve">Median price / acre</t>
  </si>
  <si>
    <t xml:space="preserve">Low / high</t>
  </si>
  <si>
    <t xml:space="preserve">Land Flip Deal Analysis</t>
  </si>
  <si>
    <t xml:space="preserve">AA Deal Desk | Change the blue cells. Invented parcel: 5.0 acres, fictional county.</t>
  </si>
  <si>
    <t xml:space="preserve">Input</t>
  </si>
  <si>
    <t xml:space="preserve">Value</t>
  </si>
  <si>
    <t xml:space="preserve">Parcel size</t>
  </si>
  <si>
    <t xml:space="preserve">From county record</t>
  </si>
  <si>
    <t xml:space="preserve">Estimated resale value / acre</t>
  </si>
  <si>
    <t xml:space="preserve">Median of comps (green = link to Comps sheet)</t>
  </si>
  <si>
    <t xml:space="preserve">Resale discount to list (days to sell)</t>
  </si>
  <si>
    <t xml:space="preserve">Price cut to sell within 90 days</t>
  </si>
  <si>
    <t xml:space="preserve">Offer as % of resale value</t>
  </si>
  <si>
    <t xml:space="preserve">Typical range 30 to 60 percent</t>
  </si>
  <si>
    <t xml:space="preserve">Closing costs, buy side</t>
  </si>
  <si>
    <t xml:space="preserve">Title and recording</t>
  </si>
  <si>
    <t xml:space="preserve">Closing costs, sell side</t>
  </si>
  <si>
    <t xml:space="preserve">Marketing and mailing</t>
  </si>
  <si>
    <t xml:space="preserve">Letters, listing, photos</t>
  </si>
  <si>
    <t xml:space="preserve">Back taxes to clear</t>
  </si>
  <si>
    <t xml:space="preserve">From tax record</t>
  </si>
  <si>
    <t xml:space="preserve">Selling commission or fee</t>
  </si>
  <si>
    <t xml:space="preserve">Zero if sold direct</t>
  </si>
  <si>
    <t xml:space="preserve">Results</t>
  </si>
  <si>
    <t xml:space="preserve">Estimated resale price</t>
  </si>
  <si>
    <t xml:space="preserve">Median comp price per acre, times acres, less the discount</t>
  </si>
  <si>
    <t xml:space="preserve">Offer price to seller</t>
  </si>
  <si>
    <t xml:space="preserve">Total acquisition cost</t>
  </si>
  <si>
    <t xml:space="preserve">Total selling and holding cost</t>
  </si>
  <si>
    <t xml:space="preserve">Net profit</t>
  </si>
  <si>
    <t xml:space="preserve">Resale less buy cost and selling cost</t>
  </si>
  <si>
    <t xml:space="preserve">Return on cash invested</t>
  </si>
  <si>
    <t xml:space="preserve">Offer vs assessed value</t>
  </si>
  <si>
    <t xml:space="preserve">Max offer at a 30 percent profit margin</t>
  </si>
  <si>
    <t xml:space="preserve">Highest offer that still leaves a 30 percent margin on cash invested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</si>
  <si>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</si>
  <si>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</si>
  <si>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</si>
  <si>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</si>
  <si>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Pipeline total equals lead count</t>
  </si>
  <si>
    <t xml:space="preserve">Pipeline shares add to 100%</t>
  </si>
  <si>
    <t xml:space="preserve">Overall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</si>
</sst>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;\(0.0%\);\-"/>
    <numFmt numFmtId="167" formatCode="#,##0.0"/>
    <numFmt numFmtId="168" formatCode="0.00"/>
    <numFmt numFmtId="169" formatCode="\$#,##0;&quot;($&quot;#,##0\);\-"/>
    <numFmt numFmtId="170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1A2E"/>
        <bgColor rgb="FF000000"/>
      </patternFill>
    </fill>
    <fill>
      <patternFill patternType="solid">
        <fgColor rgb="FFF4F1E8"/>
        <bgColor rgb="FFFFF4C2"/>
      </patternFill>
    </fill>
    <fill>
      <patternFill patternType="solid">
        <fgColor rgb="FFDCE3EE"/>
        <bgColor rgb="FFF4F1E8"/>
      </patternFill>
    </fill>
    <fill>
      <patternFill patternType="solid">
        <fgColor rgb="FFFFF4C2"/>
        <bgColor rgb="FFF4F1E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B1A2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B1A2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4F1E8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E4" s="5" t="s">
        <v>5</v>
      </c>
    </row>
    <row r="5" customFormat="false" ht="15" hidden="false" customHeight="false" outlineLevel="0" collapsed="false">
      <c r="A5" s="6" t="s">
        <v>6</v>
      </c>
      <c r="B5" s="7" t="n">
        <f aca="false">COUNTIF(Leads!$I$5:$I$64,A5)</f>
        <v>7</v>
      </c>
      <c r="C5" s="8" t="n">
        <f aca="false">B5/$B$14</f>
        <v>0.116666666666667</v>
      </c>
      <c r="E5" s="2" t="s">
        <v>7</v>
      </c>
    </row>
    <row r="6" customFormat="false" ht="15" hidden="false" customHeight="false" outlineLevel="0" collapsed="false">
      <c r="A6" s="6" t="s">
        <v>8</v>
      </c>
      <c r="B6" s="7" t="n">
        <f aca="false">COUNTIF(Leads!$I$5:$I$64,A6)</f>
        <v>16</v>
      </c>
      <c r="C6" s="8" t="n">
        <f aca="false">B6/$B$14</f>
        <v>0.266666666666667</v>
      </c>
    </row>
    <row r="7" customFormat="false" ht="15" hidden="false" customHeight="false" outlineLevel="0" collapsed="false">
      <c r="A7" s="6" t="s">
        <v>9</v>
      </c>
      <c r="B7" s="7" t="n">
        <f aca="false">COUNTIF(Leads!$I$5:$I$64,A7)</f>
        <v>3</v>
      </c>
      <c r="C7" s="8" t="n">
        <f aca="false">B7/$B$14</f>
        <v>0.05</v>
      </c>
    </row>
    <row r="8" customFormat="false" ht="15" hidden="false" customHeight="false" outlineLevel="0" collapsed="false">
      <c r="A8" s="6" t="s">
        <v>10</v>
      </c>
      <c r="B8" s="7" t="n">
        <f aca="false">COUNTIF(Leads!$I$5:$I$64,A8)</f>
        <v>11</v>
      </c>
      <c r="C8" s="8" t="n">
        <f aca="false">B8/$B$14</f>
        <v>0.183333333333333</v>
      </c>
    </row>
    <row r="9" customFormat="false" ht="15" hidden="false" customHeight="false" outlineLevel="0" collapsed="false">
      <c r="A9" s="6" t="s">
        <v>11</v>
      </c>
      <c r="B9" s="7" t="n">
        <f aca="false">COUNTIF(Leads!$I$5:$I$64,A9)</f>
        <v>4</v>
      </c>
      <c r="C9" s="8" t="n">
        <f aca="false">B9/$B$14</f>
        <v>0.0666666666666667</v>
      </c>
    </row>
    <row r="10" customFormat="false" ht="15" hidden="false" customHeight="false" outlineLevel="0" collapsed="false">
      <c r="A10" s="6" t="s">
        <v>12</v>
      </c>
      <c r="B10" s="7" t="n">
        <f aca="false">COUNTIF(Leads!$I$5:$I$64,A10)</f>
        <v>1</v>
      </c>
      <c r="C10" s="8" t="n">
        <f aca="false">B10/$B$14</f>
        <v>0.0166666666666667</v>
      </c>
    </row>
    <row r="11" customFormat="false" ht="15" hidden="false" customHeight="false" outlineLevel="0" collapsed="false">
      <c r="A11" s="6" t="s">
        <v>13</v>
      </c>
      <c r="B11" s="7" t="n">
        <f aca="false">COUNTIF(Leads!$I$5:$I$64,A11)</f>
        <v>4</v>
      </c>
      <c r="C11" s="8" t="n">
        <f aca="false">B11/$B$14</f>
        <v>0.0666666666666667</v>
      </c>
    </row>
    <row r="12" customFormat="false" ht="15" hidden="false" customHeight="false" outlineLevel="0" collapsed="false">
      <c r="A12" s="6" t="s">
        <v>14</v>
      </c>
      <c r="B12" s="7" t="n">
        <f aca="false">COUNTIF(Leads!$I$5:$I$64,A12)</f>
        <v>10</v>
      </c>
      <c r="C12" s="8" t="n">
        <f aca="false">B12/$B$14</f>
        <v>0.166666666666667</v>
      </c>
    </row>
    <row r="13" customFormat="false" ht="15" hidden="false" customHeight="false" outlineLevel="0" collapsed="false">
      <c r="A13" s="6" t="s">
        <v>15</v>
      </c>
      <c r="B13" s="7" t="n">
        <f aca="false">COUNTIF(Leads!$I$5:$I$64,A13)</f>
        <v>4</v>
      </c>
      <c r="C13" s="8" t="n">
        <f aca="false">B13/$B$14</f>
        <v>0.0666666666666667</v>
      </c>
    </row>
    <row r="14" customFormat="false" ht="15" hidden="false" customHeight="false" outlineLevel="0" collapsed="false">
      <c r="A14" s="9" t="s">
        <v>16</v>
      </c>
      <c r="B14" s="10" t="n">
        <f aca="false">SUM(B5:B13)</f>
        <v>60</v>
      </c>
      <c r="C14" s="11" t="n">
        <f aca="false">SUM(C5:C13)</f>
        <v>1</v>
      </c>
    </row>
    <row r="16" customFormat="false" ht="15" hidden="false" customHeight="false" outlineLevel="0" collapsed="false">
      <c r="A16" s="5" t="s">
        <v>17</v>
      </c>
      <c r="B16" s="8" t="n">
        <f aca="false">1-(B5+B6+B8)/B14</f>
        <v>0.433333333333333</v>
      </c>
    </row>
    <row r="17" customFormat="false" ht="15" hidden="false" customHeight="false" outlineLevel="0" collapsed="false">
      <c r="A17" s="5" t="s">
        <v>18</v>
      </c>
      <c r="B17" s="8" t="n">
        <f aca="false">(B9+B10+B11+B13)/B14</f>
        <v>0.216666666666667</v>
      </c>
    </row>
    <row r="18" customFormat="false" ht="15" hidden="false" customHeight="false" outlineLevel="0" collapsed="false">
      <c r="A18" s="5" t="s">
        <v>19</v>
      </c>
      <c r="B18" s="12" t="n">
        <f aca="false">SUM(Leads!E5:E64)</f>
        <v>523.75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data, invented. Names and phone numbers are masked.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17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2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23.85" hidden="false" customHeight="false" outlineLevel="0" collapsed="false">
      <c r="A4" s="3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</row>
    <row r="5" customFormat="false" ht="15" hidden="false" customHeight="false" outlineLevel="0" collapsed="false">
      <c r="A5" s="6" t="s">
        <v>32</v>
      </c>
      <c r="B5" s="6" t="s">
        <v>33</v>
      </c>
      <c r="C5" s="6" t="s">
        <v>34</v>
      </c>
      <c r="D5" s="6" t="s">
        <v>35</v>
      </c>
      <c r="E5" s="13" t="n">
        <v>10</v>
      </c>
      <c r="F5" s="14" t="n">
        <v>34000</v>
      </c>
      <c r="G5" s="15" t="n">
        <v>2021</v>
      </c>
      <c r="H5" s="6" t="s">
        <v>36</v>
      </c>
      <c r="I5" s="16" t="s">
        <v>8</v>
      </c>
      <c r="J5" s="6" t="s">
        <v>37</v>
      </c>
    </row>
    <row r="6" customFormat="false" ht="15" hidden="false" customHeight="false" outlineLevel="0" collapsed="false">
      <c r="A6" s="6" t="s">
        <v>38</v>
      </c>
      <c r="B6" s="6" t="s">
        <v>39</v>
      </c>
      <c r="C6" s="6" t="s">
        <v>40</v>
      </c>
      <c r="D6" s="6" t="s">
        <v>41</v>
      </c>
      <c r="E6" s="13" t="n">
        <v>1.25</v>
      </c>
      <c r="F6" s="14" t="n">
        <v>8000</v>
      </c>
      <c r="G6" s="15" t="n">
        <v>2008</v>
      </c>
      <c r="H6" s="6" t="s">
        <v>42</v>
      </c>
      <c r="I6" s="16" t="s">
        <v>8</v>
      </c>
      <c r="J6" s="6" t="s">
        <v>37</v>
      </c>
    </row>
    <row r="7" customFormat="false" ht="15" hidden="false" customHeight="false" outlineLevel="0" collapsed="false">
      <c r="A7" s="6" t="s">
        <v>43</v>
      </c>
      <c r="B7" s="6" t="s">
        <v>44</v>
      </c>
      <c r="C7" s="6" t="s">
        <v>45</v>
      </c>
      <c r="D7" s="6" t="s">
        <v>46</v>
      </c>
      <c r="E7" s="13" t="n">
        <v>0.5</v>
      </c>
      <c r="F7" s="14" t="n">
        <v>40000</v>
      </c>
      <c r="G7" s="15" t="n">
        <v>2006</v>
      </c>
      <c r="H7" s="6" t="s">
        <v>47</v>
      </c>
      <c r="I7" s="16" t="s">
        <v>11</v>
      </c>
      <c r="J7" s="6" t="s">
        <v>48</v>
      </c>
    </row>
    <row r="8" customFormat="false" ht="15" hidden="false" customHeight="false" outlineLevel="0" collapsed="false">
      <c r="A8" s="6" t="s">
        <v>49</v>
      </c>
      <c r="B8" s="6" t="s">
        <v>50</v>
      </c>
      <c r="C8" s="6" t="s">
        <v>51</v>
      </c>
      <c r="D8" s="6" t="s">
        <v>52</v>
      </c>
      <c r="E8" s="13" t="n">
        <v>10</v>
      </c>
      <c r="F8" s="14" t="n">
        <v>6000</v>
      </c>
      <c r="G8" s="15" t="n">
        <v>1995</v>
      </c>
      <c r="H8" s="6" t="s">
        <v>42</v>
      </c>
      <c r="I8" s="16" t="s">
        <v>8</v>
      </c>
      <c r="J8" s="6" t="s">
        <v>37</v>
      </c>
    </row>
    <row r="9" customFormat="false" ht="15" hidden="false" customHeight="false" outlineLevel="0" collapsed="false">
      <c r="A9" s="6" t="s">
        <v>53</v>
      </c>
      <c r="B9" s="6" t="s">
        <v>54</v>
      </c>
      <c r="C9" s="6" t="s">
        <v>55</v>
      </c>
      <c r="D9" s="6" t="s">
        <v>35</v>
      </c>
      <c r="E9" s="13" t="n">
        <v>5</v>
      </c>
      <c r="F9" s="14" t="n">
        <v>30000</v>
      </c>
      <c r="G9" s="15" t="n">
        <v>2012</v>
      </c>
      <c r="H9" s="6" t="s">
        <v>56</v>
      </c>
      <c r="I9" s="16" t="s">
        <v>8</v>
      </c>
      <c r="J9" s="6" t="s">
        <v>37</v>
      </c>
    </row>
    <row r="10" customFormat="false" ht="15" hidden="false" customHeight="false" outlineLevel="0" collapsed="false">
      <c r="A10" s="6" t="s">
        <v>57</v>
      </c>
      <c r="B10" s="6" t="s">
        <v>58</v>
      </c>
      <c r="C10" s="6" t="s">
        <v>59</v>
      </c>
      <c r="D10" s="6" t="s">
        <v>60</v>
      </c>
      <c r="E10" s="13" t="n">
        <v>40</v>
      </c>
      <c r="F10" s="14" t="n">
        <v>7000</v>
      </c>
      <c r="G10" s="15" t="n">
        <v>2008</v>
      </c>
      <c r="H10" s="6" t="s">
        <v>61</v>
      </c>
      <c r="I10" s="16" t="s">
        <v>8</v>
      </c>
      <c r="J10" s="6" t="s">
        <v>37</v>
      </c>
    </row>
    <row r="11" customFormat="false" ht="15" hidden="false" customHeight="false" outlineLevel="0" collapsed="false">
      <c r="A11" s="6" t="s">
        <v>62</v>
      </c>
      <c r="B11" s="6" t="s">
        <v>63</v>
      </c>
      <c r="C11" s="6" t="s">
        <v>64</v>
      </c>
      <c r="D11" s="6" t="s">
        <v>65</v>
      </c>
      <c r="E11" s="13" t="n">
        <v>5</v>
      </c>
      <c r="F11" s="14" t="n">
        <v>50000</v>
      </c>
      <c r="G11" s="15" t="n">
        <v>2001</v>
      </c>
      <c r="H11" s="6" t="s">
        <v>36</v>
      </c>
      <c r="I11" s="16" t="s">
        <v>9</v>
      </c>
      <c r="J11" s="6" t="s">
        <v>66</v>
      </c>
    </row>
    <row r="12" customFormat="false" ht="15" hidden="false" customHeight="false" outlineLevel="0" collapsed="false">
      <c r="A12" s="6" t="s">
        <v>67</v>
      </c>
      <c r="B12" s="6" t="s">
        <v>68</v>
      </c>
      <c r="C12" s="6" t="s">
        <v>69</v>
      </c>
      <c r="D12" s="6" t="s">
        <v>70</v>
      </c>
      <c r="E12" s="13" t="n">
        <v>1</v>
      </c>
      <c r="F12" s="14" t="n">
        <v>56000</v>
      </c>
      <c r="G12" s="15" t="n">
        <v>2003</v>
      </c>
      <c r="H12" s="6" t="s">
        <v>47</v>
      </c>
      <c r="I12" s="16" t="s">
        <v>6</v>
      </c>
      <c r="J12" s="6" t="s">
        <v>71</v>
      </c>
    </row>
    <row r="13" customFormat="false" ht="15" hidden="false" customHeight="false" outlineLevel="0" collapsed="false">
      <c r="A13" s="6" t="s">
        <v>72</v>
      </c>
      <c r="B13" s="6" t="s">
        <v>73</v>
      </c>
      <c r="C13" s="6" t="s">
        <v>74</v>
      </c>
      <c r="D13" s="6" t="s">
        <v>75</v>
      </c>
      <c r="E13" s="13" t="n">
        <v>2</v>
      </c>
      <c r="F13" s="14" t="n">
        <v>60000</v>
      </c>
      <c r="G13" s="15" t="n">
        <v>1995</v>
      </c>
      <c r="H13" s="6" t="s">
        <v>47</v>
      </c>
      <c r="I13" s="16" t="s">
        <v>9</v>
      </c>
      <c r="J13" s="6" t="s">
        <v>66</v>
      </c>
    </row>
    <row r="14" customFormat="false" ht="15" hidden="false" customHeight="false" outlineLevel="0" collapsed="false">
      <c r="A14" s="6" t="s">
        <v>76</v>
      </c>
      <c r="B14" s="6" t="s">
        <v>77</v>
      </c>
      <c r="C14" s="6" t="s">
        <v>78</v>
      </c>
      <c r="D14" s="6" t="s">
        <v>79</v>
      </c>
      <c r="E14" s="13" t="n">
        <v>40</v>
      </c>
      <c r="F14" s="14" t="n">
        <v>14000</v>
      </c>
      <c r="G14" s="15" t="n">
        <v>2018</v>
      </c>
      <c r="H14" s="6" t="s">
        <v>61</v>
      </c>
      <c r="I14" s="16" t="s">
        <v>8</v>
      </c>
      <c r="J14" s="6" t="s">
        <v>37</v>
      </c>
    </row>
    <row r="15" customFormat="false" ht="15" hidden="false" customHeight="false" outlineLevel="0" collapsed="false">
      <c r="A15" s="6" t="s">
        <v>80</v>
      </c>
      <c r="B15" s="6" t="s">
        <v>68</v>
      </c>
      <c r="C15" s="6" t="s">
        <v>81</v>
      </c>
      <c r="D15" s="6" t="s">
        <v>82</v>
      </c>
      <c r="E15" s="13" t="n">
        <v>1</v>
      </c>
      <c r="F15" s="14" t="n">
        <v>10000</v>
      </c>
      <c r="G15" s="15" t="n">
        <v>2001</v>
      </c>
      <c r="H15" s="6" t="s">
        <v>61</v>
      </c>
      <c r="I15" s="16" t="s">
        <v>6</v>
      </c>
      <c r="J15" s="6" t="s">
        <v>71</v>
      </c>
    </row>
    <row r="16" customFormat="false" ht="15" hidden="false" customHeight="false" outlineLevel="0" collapsed="false">
      <c r="A16" s="6" t="s">
        <v>83</v>
      </c>
      <c r="B16" s="6" t="s">
        <v>84</v>
      </c>
      <c r="C16" s="6" t="s">
        <v>85</v>
      </c>
      <c r="D16" s="6" t="s">
        <v>86</v>
      </c>
      <c r="E16" s="13" t="n">
        <v>40</v>
      </c>
      <c r="F16" s="14" t="n">
        <v>37000</v>
      </c>
      <c r="G16" s="15" t="n">
        <v>2000</v>
      </c>
      <c r="H16" s="6" t="s">
        <v>47</v>
      </c>
      <c r="I16" s="16" t="s">
        <v>10</v>
      </c>
      <c r="J16" s="6" t="s">
        <v>87</v>
      </c>
    </row>
    <row r="17" customFormat="false" ht="15" hidden="false" customHeight="false" outlineLevel="0" collapsed="false">
      <c r="A17" s="6" t="s">
        <v>88</v>
      </c>
      <c r="B17" s="6" t="s">
        <v>89</v>
      </c>
      <c r="C17" s="6" t="s">
        <v>90</v>
      </c>
      <c r="D17" s="6" t="s">
        <v>91</v>
      </c>
      <c r="E17" s="13" t="n">
        <v>5</v>
      </c>
      <c r="F17" s="14" t="n">
        <v>9000</v>
      </c>
      <c r="G17" s="15" t="n">
        <v>2006</v>
      </c>
      <c r="H17" s="6" t="s">
        <v>47</v>
      </c>
      <c r="I17" s="16" t="s">
        <v>15</v>
      </c>
      <c r="J17" s="6" t="s">
        <v>92</v>
      </c>
    </row>
    <row r="18" customFormat="false" ht="15" hidden="false" customHeight="false" outlineLevel="0" collapsed="false">
      <c r="A18" s="6" t="s">
        <v>93</v>
      </c>
      <c r="B18" s="6" t="s">
        <v>94</v>
      </c>
      <c r="C18" s="6" t="s">
        <v>95</v>
      </c>
      <c r="D18" s="6" t="s">
        <v>96</v>
      </c>
      <c r="E18" s="13" t="n">
        <v>2.5</v>
      </c>
      <c r="F18" s="14" t="n">
        <v>58000</v>
      </c>
      <c r="G18" s="15" t="n">
        <v>1994</v>
      </c>
      <c r="H18" s="6" t="s">
        <v>42</v>
      </c>
      <c r="I18" s="16" t="s">
        <v>8</v>
      </c>
      <c r="J18" s="6" t="s">
        <v>37</v>
      </c>
    </row>
    <row r="19" customFormat="false" ht="15" hidden="false" customHeight="false" outlineLevel="0" collapsed="false">
      <c r="A19" s="6" t="s">
        <v>97</v>
      </c>
      <c r="B19" s="6" t="s">
        <v>98</v>
      </c>
      <c r="C19" s="6" t="s">
        <v>99</v>
      </c>
      <c r="D19" s="6" t="s">
        <v>100</v>
      </c>
      <c r="E19" s="13" t="n">
        <v>0.5</v>
      </c>
      <c r="F19" s="14" t="n">
        <v>11000</v>
      </c>
      <c r="G19" s="15" t="n">
        <v>2000</v>
      </c>
      <c r="H19" s="6" t="s">
        <v>47</v>
      </c>
      <c r="I19" s="16" t="s">
        <v>8</v>
      </c>
      <c r="J19" s="6" t="s">
        <v>37</v>
      </c>
    </row>
    <row r="20" customFormat="false" ht="15" hidden="false" customHeight="false" outlineLevel="0" collapsed="false">
      <c r="A20" s="6" t="s">
        <v>101</v>
      </c>
      <c r="B20" s="6" t="s">
        <v>102</v>
      </c>
      <c r="C20" s="6" t="s">
        <v>103</v>
      </c>
      <c r="D20" s="6" t="s">
        <v>104</v>
      </c>
      <c r="E20" s="13" t="n">
        <v>5</v>
      </c>
      <c r="F20" s="14" t="n">
        <v>6000</v>
      </c>
      <c r="G20" s="15" t="n">
        <v>1996</v>
      </c>
      <c r="H20" s="6" t="s">
        <v>42</v>
      </c>
      <c r="I20" s="16" t="s">
        <v>8</v>
      </c>
      <c r="J20" s="6" t="s">
        <v>37</v>
      </c>
    </row>
    <row r="21" customFormat="false" ht="15" hidden="false" customHeight="false" outlineLevel="0" collapsed="false">
      <c r="A21" s="6" t="s">
        <v>105</v>
      </c>
      <c r="B21" s="6" t="s">
        <v>106</v>
      </c>
      <c r="C21" s="6" t="s">
        <v>107</v>
      </c>
      <c r="D21" s="6" t="s">
        <v>108</v>
      </c>
      <c r="E21" s="13" t="n">
        <v>5</v>
      </c>
      <c r="F21" s="14" t="n">
        <v>41000</v>
      </c>
      <c r="G21" s="15" t="n">
        <v>2008</v>
      </c>
      <c r="H21" s="6" t="s">
        <v>42</v>
      </c>
      <c r="I21" s="16" t="s">
        <v>14</v>
      </c>
      <c r="J21" s="6" t="s">
        <v>109</v>
      </c>
    </row>
    <row r="22" customFormat="false" ht="15" hidden="false" customHeight="false" outlineLevel="0" collapsed="false">
      <c r="A22" s="6" t="s">
        <v>110</v>
      </c>
      <c r="B22" s="6" t="s">
        <v>33</v>
      </c>
      <c r="C22" s="6" t="s">
        <v>111</v>
      </c>
      <c r="D22" s="6" t="s">
        <v>112</v>
      </c>
      <c r="E22" s="13" t="n">
        <v>1.25</v>
      </c>
      <c r="F22" s="14" t="n">
        <v>42000</v>
      </c>
      <c r="G22" s="15" t="n">
        <v>1998</v>
      </c>
      <c r="H22" s="6" t="s">
        <v>42</v>
      </c>
      <c r="I22" s="16" t="s">
        <v>14</v>
      </c>
      <c r="J22" s="6" t="s">
        <v>109</v>
      </c>
    </row>
    <row r="23" customFormat="false" ht="15" hidden="false" customHeight="false" outlineLevel="0" collapsed="false">
      <c r="A23" s="6" t="s">
        <v>113</v>
      </c>
      <c r="B23" s="6" t="s">
        <v>98</v>
      </c>
      <c r="C23" s="6" t="s">
        <v>114</v>
      </c>
      <c r="D23" s="6" t="s">
        <v>115</v>
      </c>
      <c r="E23" s="13" t="n">
        <v>1.25</v>
      </c>
      <c r="F23" s="14" t="n">
        <v>49000</v>
      </c>
      <c r="G23" s="15" t="n">
        <v>2014</v>
      </c>
      <c r="H23" s="6" t="s">
        <v>36</v>
      </c>
      <c r="I23" s="16" t="s">
        <v>8</v>
      </c>
      <c r="J23" s="6" t="s">
        <v>37</v>
      </c>
    </row>
    <row r="24" customFormat="false" ht="15" hidden="false" customHeight="false" outlineLevel="0" collapsed="false">
      <c r="A24" s="6" t="s">
        <v>116</v>
      </c>
      <c r="B24" s="6" t="s">
        <v>117</v>
      </c>
      <c r="C24" s="6" t="s">
        <v>118</v>
      </c>
      <c r="D24" s="6" t="s">
        <v>119</v>
      </c>
      <c r="E24" s="13" t="n">
        <v>5</v>
      </c>
      <c r="F24" s="14" t="n">
        <v>5000</v>
      </c>
      <c r="G24" s="15" t="n">
        <v>1997</v>
      </c>
      <c r="H24" s="6" t="s">
        <v>42</v>
      </c>
      <c r="I24" s="16" t="s">
        <v>6</v>
      </c>
      <c r="J24" s="6" t="s">
        <v>71</v>
      </c>
    </row>
    <row r="25" customFormat="false" ht="15" hidden="false" customHeight="false" outlineLevel="0" collapsed="false">
      <c r="A25" s="6" t="s">
        <v>120</v>
      </c>
      <c r="B25" s="6" t="s">
        <v>121</v>
      </c>
      <c r="C25" s="6" t="s">
        <v>122</v>
      </c>
      <c r="D25" s="6" t="s">
        <v>123</v>
      </c>
      <c r="E25" s="13" t="n">
        <v>2.5</v>
      </c>
      <c r="F25" s="14" t="n">
        <v>28000</v>
      </c>
      <c r="G25" s="15" t="n">
        <v>2020</v>
      </c>
      <c r="H25" s="6" t="s">
        <v>36</v>
      </c>
      <c r="I25" s="16" t="s">
        <v>10</v>
      </c>
      <c r="J25" s="6" t="s">
        <v>87</v>
      </c>
    </row>
    <row r="26" customFormat="false" ht="15" hidden="false" customHeight="false" outlineLevel="0" collapsed="false">
      <c r="A26" s="6" t="s">
        <v>124</v>
      </c>
      <c r="B26" s="6" t="s">
        <v>125</v>
      </c>
      <c r="C26" s="6" t="s">
        <v>126</v>
      </c>
      <c r="D26" s="6" t="s">
        <v>127</v>
      </c>
      <c r="E26" s="13" t="n">
        <v>1.25</v>
      </c>
      <c r="F26" s="14" t="n">
        <v>16000</v>
      </c>
      <c r="G26" s="15" t="n">
        <v>2009</v>
      </c>
      <c r="H26" s="6" t="s">
        <v>36</v>
      </c>
      <c r="I26" s="16" t="s">
        <v>11</v>
      </c>
      <c r="J26" s="6" t="s">
        <v>48</v>
      </c>
    </row>
    <row r="27" customFormat="false" ht="15" hidden="false" customHeight="false" outlineLevel="0" collapsed="false">
      <c r="A27" s="6" t="s">
        <v>128</v>
      </c>
      <c r="B27" s="6" t="s">
        <v>129</v>
      </c>
      <c r="C27" s="6" t="s">
        <v>130</v>
      </c>
      <c r="D27" s="6" t="s">
        <v>75</v>
      </c>
      <c r="E27" s="13" t="n">
        <v>2</v>
      </c>
      <c r="F27" s="14" t="n">
        <v>49000</v>
      </c>
      <c r="G27" s="15" t="n">
        <v>1994</v>
      </c>
      <c r="H27" s="6" t="s">
        <v>42</v>
      </c>
      <c r="I27" s="16" t="s">
        <v>8</v>
      </c>
      <c r="J27" s="6" t="s">
        <v>37</v>
      </c>
    </row>
    <row r="28" customFormat="false" ht="15" hidden="false" customHeight="false" outlineLevel="0" collapsed="false">
      <c r="A28" s="6" t="s">
        <v>131</v>
      </c>
      <c r="B28" s="6" t="s">
        <v>132</v>
      </c>
      <c r="C28" s="6" t="s">
        <v>133</v>
      </c>
      <c r="D28" s="6" t="s">
        <v>86</v>
      </c>
      <c r="E28" s="13" t="n">
        <v>2.5</v>
      </c>
      <c r="F28" s="14" t="n">
        <v>25000</v>
      </c>
      <c r="G28" s="15" t="n">
        <v>2010</v>
      </c>
      <c r="H28" s="6" t="s">
        <v>36</v>
      </c>
      <c r="I28" s="16" t="s">
        <v>15</v>
      </c>
      <c r="J28" s="6" t="s">
        <v>92</v>
      </c>
    </row>
    <row r="29" customFormat="false" ht="15" hidden="false" customHeight="false" outlineLevel="0" collapsed="false">
      <c r="A29" s="6" t="s">
        <v>134</v>
      </c>
      <c r="B29" s="6" t="s">
        <v>135</v>
      </c>
      <c r="C29" s="6" t="s">
        <v>136</v>
      </c>
      <c r="D29" s="6" t="s">
        <v>137</v>
      </c>
      <c r="E29" s="13" t="n">
        <v>40</v>
      </c>
      <c r="F29" s="14" t="n">
        <v>48000</v>
      </c>
      <c r="G29" s="15" t="n">
        <v>2016</v>
      </c>
      <c r="H29" s="6" t="s">
        <v>36</v>
      </c>
      <c r="I29" s="16" t="s">
        <v>11</v>
      </c>
      <c r="J29" s="6" t="s">
        <v>48</v>
      </c>
    </row>
    <row r="30" customFormat="false" ht="15" hidden="false" customHeight="false" outlineLevel="0" collapsed="false">
      <c r="A30" s="6" t="s">
        <v>138</v>
      </c>
      <c r="B30" s="6" t="s">
        <v>139</v>
      </c>
      <c r="C30" s="6" t="s">
        <v>140</v>
      </c>
      <c r="D30" s="6" t="s">
        <v>141</v>
      </c>
      <c r="E30" s="13" t="n">
        <v>5</v>
      </c>
      <c r="F30" s="14" t="n">
        <v>46000</v>
      </c>
      <c r="G30" s="15" t="n">
        <v>2003</v>
      </c>
      <c r="H30" s="6" t="s">
        <v>42</v>
      </c>
      <c r="I30" s="16" t="s">
        <v>6</v>
      </c>
      <c r="J30" s="6" t="s">
        <v>71</v>
      </c>
    </row>
    <row r="31" customFormat="false" ht="15" hidden="false" customHeight="false" outlineLevel="0" collapsed="false">
      <c r="A31" s="6" t="s">
        <v>142</v>
      </c>
      <c r="B31" s="6" t="s">
        <v>143</v>
      </c>
      <c r="C31" s="6" t="s">
        <v>144</v>
      </c>
      <c r="D31" s="6" t="s">
        <v>145</v>
      </c>
      <c r="E31" s="13" t="n">
        <v>5</v>
      </c>
      <c r="F31" s="14" t="n">
        <v>10000</v>
      </c>
      <c r="G31" s="15" t="n">
        <v>1996</v>
      </c>
      <c r="H31" s="6" t="s">
        <v>42</v>
      </c>
      <c r="I31" s="16" t="s">
        <v>10</v>
      </c>
      <c r="J31" s="6" t="s">
        <v>87</v>
      </c>
    </row>
    <row r="32" customFormat="false" ht="15" hidden="false" customHeight="false" outlineLevel="0" collapsed="false">
      <c r="A32" s="6" t="s">
        <v>146</v>
      </c>
      <c r="B32" s="6" t="s">
        <v>147</v>
      </c>
      <c r="C32" s="6" t="s">
        <v>148</v>
      </c>
      <c r="D32" s="6" t="s">
        <v>149</v>
      </c>
      <c r="E32" s="13" t="n">
        <v>5</v>
      </c>
      <c r="F32" s="14" t="n">
        <v>24000</v>
      </c>
      <c r="G32" s="15" t="n">
        <v>1996</v>
      </c>
      <c r="H32" s="6" t="s">
        <v>61</v>
      </c>
      <c r="I32" s="16" t="s">
        <v>10</v>
      </c>
      <c r="J32" s="6" t="s">
        <v>87</v>
      </c>
    </row>
    <row r="33" customFormat="false" ht="15" hidden="false" customHeight="false" outlineLevel="0" collapsed="false">
      <c r="A33" s="6" t="s">
        <v>150</v>
      </c>
      <c r="B33" s="6" t="s">
        <v>151</v>
      </c>
      <c r="C33" s="6" t="s">
        <v>152</v>
      </c>
      <c r="D33" s="6" t="s">
        <v>153</v>
      </c>
      <c r="E33" s="13" t="n">
        <v>10</v>
      </c>
      <c r="F33" s="14" t="n">
        <v>38000</v>
      </c>
      <c r="G33" s="15" t="n">
        <v>1994</v>
      </c>
      <c r="H33" s="6" t="s">
        <v>36</v>
      </c>
      <c r="I33" s="16" t="s">
        <v>11</v>
      </c>
      <c r="J33" s="6" t="s">
        <v>48</v>
      </c>
    </row>
    <row r="34" customFormat="false" ht="15" hidden="false" customHeight="false" outlineLevel="0" collapsed="false">
      <c r="A34" s="6" t="s">
        <v>154</v>
      </c>
      <c r="B34" s="6" t="s">
        <v>68</v>
      </c>
      <c r="C34" s="6" t="s">
        <v>155</v>
      </c>
      <c r="D34" s="6" t="s">
        <v>156</v>
      </c>
      <c r="E34" s="13" t="n">
        <v>1</v>
      </c>
      <c r="F34" s="14" t="n">
        <v>7000</v>
      </c>
      <c r="G34" s="15" t="n">
        <v>2014</v>
      </c>
      <c r="H34" s="6" t="s">
        <v>42</v>
      </c>
      <c r="I34" s="16" t="s">
        <v>15</v>
      </c>
      <c r="J34" s="6" t="s">
        <v>92</v>
      </c>
    </row>
    <row r="35" customFormat="false" ht="15" hidden="false" customHeight="false" outlineLevel="0" collapsed="false">
      <c r="A35" s="6" t="s">
        <v>157</v>
      </c>
      <c r="B35" s="6" t="s">
        <v>158</v>
      </c>
      <c r="C35" s="6" t="s">
        <v>159</v>
      </c>
      <c r="D35" s="6" t="s">
        <v>112</v>
      </c>
      <c r="E35" s="13" t="n">
        <v>20</v>
      </c>
      <c r="F35" s="14" t="n">
        <v>31000</v>
      </c>
      <c r="G35" s="15" t="n">
        <v>2008</v>
      </c>
      <c r="H35" s="6" t="s">
        <v>47</v>
      </c>
      <c r="I35" s="16" t="s">
        <v>14</v>
      </c>
      <c r="J35" s="6" t="s">
        <v>109</v>
      </c>
    </row>
    <row r="36" customFormat="false" ht="15" hidden="false" customHeight="false" outlineLevel="0" collapsed="false">
      <c r="A36" s="6" t="s">
        <v>160</v>
      </c>
      <c r="B36" s="6" t="s">
        <v>161</v>
      </c>
      <c r="C36" s="6" t="s">
        <v>162</v>
      </c>
      <c r="D36" s="6" t="s">
        <v>153</v>
      </c>
      <c r="E36" s="13" t="n">
        <v>2.5</v>
      </c>
      <c r="F36" s="14" t="n">
        <v>40000</v>
      </c>
      <c r="G36" s="15" t="n">
        <v>1996</v>
      </c>
      <c r="H36" s="6" t="s">
        <v>47</v>
      </c>
      <c r="I36" s="16" t="s">
        <v>6</v>
      </c>
      <c r="J36" s="6" t="s">
        <v>71</v>
      </c>
    </row>
    <row r="37" customFormat="false" ht="15" hidden="false" customHeight="false" outlineLevel="0" collapsed="false">
      <c r="A37" s="6" t="s">
        <v>163</v>
      </c>
      <c r="B37" s="6" t="s">
        <v>164</v>
      </c>
      <c r="C37" s="6" t="s">
        <v>165</v>
      </c>
      <c r="D37" s="6" t="s">
        <v>41</v>
      </c>
      <c r="E37" s="13" t="n">
        <v>40</v>
      </c>
      <c r="F37" s="14" t="n">
        <v>60000</v>
      </c>
      <c r="G37" s="15" t="n">
        <v>2009</v>
      </c>
      <c r="H37" s="6" t="s">
        <v>42</v>
      </c>
      <c r="I37" s="16" t="s">
        <v>14</v>
      </c>
      <c r="J37" s="6" t="s">
        <v>109</v>
      </c>
    </row>
    <row r="38" customFormat="false" ht="15" hidden="false" customHeight="false" outlineLevel="0" collapsed="false">
      <c r="A38" s="6" t="s">
        <v>166</v>
      </c>
      <c r="B38" s="6" t="s">
        <v>167</v>
      </c>
      <c r="C38" s="6" t="s">
        <v>168</v>
      </c>
      <c r="D38" s="6" t="s">
        <v>41</v>
      </c>
      <c r="E38" s="13" t="n">
        <v>2</v>
      </c>
      <c r="F38" s="14" t="n">
        <v>35000</v>
      </c>
      <c r="G38" s="15" t="n">
        <v>1999</v>
      </c>
      <c r="H38" s="6" t="s">
        <v>56</v>
      </c>
      <c r="I38" s="16" t="s">
        <v>14</v>
      </c>
      <c r="J38" s="6" t="s">
        <v>109</v>
      </c>
    </row>
    <row r="39" customFormat="false" ht="15" hidden="false" customHeight="false" outlineLevel="0" collapsed="false">
      <c r="A39" s="6" t="s">
        <v>169</v>
      </c>
      <c r="B39" s="6" t="s">
        <v>170</v>
      </c>
      <c r="C39" s="6" t="s">
        <v>171</v>
      </c>
      <c r="D39" s="6" t="s">
        <v>172</v>
      </c>
      <c r="E39" s="13" t="n">
        <v>5</v>
      </c>
      <c r="F39" s="14" t="n">
        <v>27000</v>
      </c>
      <c r="G39" s="15" t="n">
        <v>2015</v>
      </c>
      <c r="H39" s="6" t="s">
        <v>42</v>
      </c>
      <c r="I39" s="16" t="s">
        <v>8</v>
      </c>
      <c r="J39" s="6" t="s">
        <v>37</v>
      </c>
    </row>
    <row r="40" customFormat="false" ht="15" hidden="false" customHeight="false" outlineLevel="0" collapsed="false">
      <c r="A40" s="6" t="s">
        <v>173</v>
      </c>
      <c r="B40" s="6" t="s">
        <v>174</v>
      </c>
      <c r="C40" s="6" t="s">
        <v>175</v>
      </c>
      <c r="D40" s="6" t="s">
        <v>176</v>
      </c>
      <c r="E40" s="13" t="n">
        <v>2</v>
      </c>
      <c r="F40" s="14" t="n">
        <v>26000</v>
      </c>
      <c r="G40" s="15" t="n">
        <v>2001</v>
      </c>
      <c r="H40" s="6" t="s">
        <v>36</v>
      </c>
      <c r="I40" s="16" t="s">
        <v>14</v>
      </c>
      <c r="J40" s="6" t="s">
        <v>109</v>
      </c>
    </row>
    <row r="41" customFormat="false" ht="15" hidden="false" customHeight="false" outlineLevel="0" collapsed="false">
      <c r="A41" s="6" t="s">
        <v>177</v>
      </c>
      <c r="B41" s="6" t="s">
        <v>178</v>
      </c>
      <c r="C41" s="6" t="s">
        <v>179</v>
      </c>
      <c r="D41" s="6" t="s">
        <v>180</v>
      </c>
      <c r="E41" s="13" t="n">
        <v>0.5</v>
      </c>
      <c r="F41" s="14" t="n">
        <v>47000</v>
      </c>
      <c r="G41" s="15" t="n">
        <v>1996</v>
      </c>
      <c r="H41" s="6" t="s">
        <v>42</v>
      </c>
      <c r="I41" s="16" t="s">
        <v>14</v>
      </c>
      <c r="J41" s="6" t="s">
        <v>109</v>
      </c>
    </row>
    <row r="42" customFormat="false" ht="15" hidden="false" customHeight="false" outlineLevel="0" collapsed="false">
      <c r="A42" s="6" t="s">
        <v>181</v>
      </c>
      <c r="B42" s="6" t="s">
        <v>182</v>
      </c>
      <c r="C42" s="6" t="s">
        <v>183</v>
      </c>
      <c r="D42" s="6" t="s">
        <v>75</v>
      </c>
      <c r="E42" s="13" t="n">
        <v>5</v>
      </c>
      <c r="F42" s="14" t="n">
        <v>26000</v>
      </c>
      <c r="G42" s="15" t="n">
        <v>2014</v>
      </c>
      <c r="H42" s="6" t="s">
        <v>36</v>
      </c>
      <c r="I42" s="16" t="s">
        <v>10</v>
      </c>
      <c r="J42" s="6" t="s">
        <v>87</v>
      </c>
    </row>
    <row r="43" customFormat="false" ht="15" hidden="false" customHeight="false" outlineLevel="0" collapsed="false">
      <c r="A43" s="6" t="s">
        <v>184</v>
      </c>
      <c r="B43" s="6" t="s">
        <v>147</v>
      </c>
      <c r="C43" s="6" t="s">
        <v>185</v>
      </c>
      <c r="D43" s="6" t="s">
        <v>186</v>
      </c>
      <c r="E43" s="13" t="n">
        <v>10</v>
      </c>
      <c r="F43" s="14" t="n">
        <v>22000</v>
      </c>
      <c r="G43" s="15" t="n">
        <v>1996</v>
      </c>
      <c r="H43" s="6" t="s">
        <v>56</v>
      </c>
      <c r="I43" s="16" t="s">
        <v>6</v>
      </c>
      <c r="J43" s="6" t="s">
        <v>71</v>
      </c>
    </row>
    <row r="44" customFormat="false" ht="15" hidden="false" customHeight="false" outlineLevel="0" collapsed="false">
      <c r="A44" s="6" t="s">
        <v>187</v>
      </c>
      <c r="B44" s="6" t="s">
        <v>98</v>
      </c>
      <c r="C44" s="6" t="s">
        <v>188</v>
      </c>
      <c r="D44" s="6" t="s">
        <v>189</v>
      </c>
      <c r="E44" s="13" t="n">
        <v>20</v>
      </c>
      <c r="F44" s="14" t="n">
        <v>24000</v>
      </c>
      <c r="G44" s="15" t="n">
        <v>2003</v>
      </c>
      <c r="H44" s="6" t="s">
        <v>61</v>
      </c>
      <c r="I44" s="16" t="s">
        <v>13</v>
      </c>
      <c r="J44" s="6" t="s">
        <v>190</v>
      </c>
    </row>
    <row r="45" customFormat="false" ht="15" hidden="false" customHeight="false" outlineLevel="0" collapsed="false">
      <c r="A45" s="6" t="s">
        <v>191</v>
      </c>
      <c r="B45" s="6" t="s">
        <v>192</v>
      </c>
      <c r="C45" s="6" t="s">
        <v>193</v>
      </c>
      <c r="D45" s="6" t="s">
        <v>194</v>
      </c>
      <c r="E45" s="13" t="n">
        <v>2</v>
      </c>
      <c r="F45" s="14" t="n">
        <v>3000</v>
      </c>
      <c r="G45" s="15" t="n">
        <v>2018</v>
      </c>
      <c r="H45" s="6" t="s">
        <v>56</v>
      </c>
      <c r="I45" s="16" t="s">
        <v>8</v>
      </c>
      <c r="J45" s="6" t="s">
        <v>37</v>
      </c>
    </row>
    <row r="46" customFormat="false" ht="15" hidden="false" customHeight="false" outlineLevel="0" collapsed="false">
      <c r="A46" s="6" t="s">
        <v>195</v>
      </c>
      <c r="B46" s="6" t="s">
        <v>196</v>
      </c>
      <c r="C46" s="6" t="s">
        <v>197</v>
      </c>
      <c r="D46" s="6" t="s">
        <v>198</v>
      </c>
      <c r="E46" s="13" t="n">
        <v>1</v>
      </c>
      <c r="F46" s="14" t="n">
        <v>30000</v>
      </c>
      <c r="G46" s="15" t="n">
        <v>1997</v>
      </c>
      <c r="H46" s="6" t="s">
        <v>61</v>
      </c>
      <c r="I46" s="16" t="s">
        <v>10</v>
      </c>
      <c r="J46" s="6" t="s">
        <v>87</v>
      </c>
    </row>
    <row r="47" customFormat="false" ht="15" hidden="false" customHeight="false" outlineLevel="0" collapsed="false">
      <c r="A47" s="6" t="s">
        <v>199</v>
      </c>
      <c r="B47" s="6" t="s">
        <v>200</v>
      </c>
      <c r="C47" s="6" t="s">
        <v>201</v>
      </c>
      <c r="D47" s="6" t="s">
        <v>202</v>
      </c>
      <c r="E47" s="13" t="n">
        <v>2</v>
      </c>
      <c r="F47" s="14" t="n">
        <v>14000</v>
      </c>
      <c r="G47" s="15" t="n">
        <v>2020</v>
      </c>
      <c r="H47" s="6" t="s">
        <v>47</v>
      </c>
      <c r="I47" s="16" t="s">
        <v>8</v>
      </c>
      <c r="J47" s="6" t="s">
        <v>37</v>
      </c>
    </row>
    <row r="48" customFormat="false" ht="15" hidden="false" customHeight="false" outlineLevel="0" collapsed="false">
      <c r="A48" s="6" t="s">
        <v>203</v>
      </c>
      <c r="B48" s="6" t="s">
        <v>204</v>
      </c>
      <c r="C48" s="6" t="s">
        <v>205</v>
      </c>
      <c r="D48" s="6" t="s">
        <v>206</v>
      </c>
      <c r="E48" s="13" t="n">
        <v>0.5</v>
      </c>
      <c r="F48" s="14" t="n">
        <v>13000</v>
      </c>
      <c r="G48" s="15" t="n">
        <v>2001</v>
      </c>
      <c r="H48" s="6" t="s">
        <v>42</v>
      </c>
      <c r="I48" s="16" t="s">
        <v>13</v>
      </c>
      <c r="J48" s="6" t="s">
        <v>190</v>
      </c>
    </row>
    <row r="49" customFormat="false" ht="15" hidden="false" customHeight="false" outlineLevel="0" collapsed="false">
      <c r="A49" s="6" t="s">
        <v>207</v>
      </c>
      <c r="B49" s="6" t="s">
        <v>208</v>
      </c>
      <c r="C49" s="6" t="s">
        <v>209</v>
      </c>
      <c r="D49" s="6" t="s">
        <v>210</v>
      </c>
      <c r="E49" s="13" t="n">
        <v>20</v>
      </c>
      <c r="F49" s="14" t="n">
        <v>50000</v>
      </c>
      <c r="G49" s="15" t="n">
        <v>1999</v>
      </c>
      <c r="H49" s="6" t="s">
        <v>47</v>
      </c>
      <c r="I49" s="16" t="s">
        <v>14</v>
      </c>
      <c r="J49" s="6" t="s">
        <v>109</v>
      </c>
    </row>
    <row r="50" customFormat="false" ht="15" hidden="false" customHeight="false" outlineLevel="0" collapsed="false">
      <c r="A50" s="6" t="s">
        <v>211</v>
      </c>
      <c r="B50" s="6" t="s">
        <v>212</v>
      </c>
      <c r="C50" s="6" t="s">
        <v>213</v>
      </c>
      <c r="D50" s="6" t="s">
        <v>82</v>
      </c>
      <c r="E50" s="13" t="n">
        <v>5</v>
      </c>
      <c r="F50" s="14" t="n">
        <v>10000</v>
      </c>
      <c r="G50" s="15" t="n">
        <v>2008</v>
      </c>
      <c r="H50" s="6" t="s">
        <v>47</v>
      </c>
      <c r="I50" s="16" t="s">
        <v>8</v>
      </c>
      <c r="J50" s="6" t="s">
        <v>37</v>
      </c>
    </row>
    <row r="51" customFormat="false" ht="15" hidden="false" customHeight="false" outlineLevel="0" collapsed="false">
      <c r="A51" s="6" t="s">
        <v>214</v>
      </c>
      <c r="B51" s="6" t="s">
        <v>215</v>
      </c>
      <c r="C51" s="6" t="s">
        <v>216</v>
      </c>
      <c r="D51" s="6" t="s">
        <v>217</v>
      </c>
      <c r="E51" s="13" t="n">
        <v>20</v>
      </c>
      <c r="F51" s="14" t="n">
        <v>43000</v>
      </c>
      <c r="G51" s="15" t="n">
        <v>2022</v>
      </c>
      <c r="H51" s="6" t="s">
        <v>36</v>
      </c>
      <c r="I51" s="16" t="s">
        <v>13</v>
      </c>
      <c r="J51" s="6" t="s">
        <v>190</v>
      </c>
    </row>
    <row r="52" customFormat="false" ht="15" hidden="false" customHeight="false" outlineLevel="0" collapsed="false">
      <c r="A52" s="6" t="s">
        <v>218</v>
      </c>
      <c r="B52" s="6" t="s">
        <v>219</v>
      </c>
      <c r="C52" s="6" t="s">
        <v>220</v>
      </c>
      <c r="D52" s="6" t="s">
        <v>221</v>
      </c>
      <c r="E52" s="13" t="n">
        <v>1</v>
      </c>
      <c r="F52" s="14" t="n">
        <v>48000</v>
      </c>
      <c r="G52" s="15" t="n">
        <v>2021</v>
      </c>
      <c r="H52" s="6" t="s">
        <v>56</v>
      </c>
      <c r="I52" s="16" t="s">
        <v>13</v>
      </c>
      <c r="J52" s="6" t="s">
        <v>190</v>
      </c>
    </row>
    <row r="53" customFormat="false" ht="15" hidden="false" customHeight="false" outlineLevel="0" collapsed="false">
      <c r="A53" s="6" t="s">
        <v>222</v>
      </c>
      <c r="B53" s="6" t="s">
        <v>223</v>
      </c>
      <c r="C53" s="6" t="s">
        <v>224</v>
      </c>
      <c r="D53" s="6" t="s">
        <v>225</v>
      </c>
      <c r="E53" s="13" t="n">
        <v>5</v>
      </c>
      <c r="F53" s="14" t="n">
        <v>7000</v>
      </c>
      <c r="G53" s="15" t="n">
        <v>2003</v>
      </c>
      <c r="H53" s="6" t="s">
        <v>36</v>
      </c>
      <c r="I53" s="16" t="s">
        <v>15</v>
      </c>
      <c r="J53" s="6" t="s">
        <v>92</v>
      </c>
    </row>
    <row r="54" customFormat="false" ht="15" hidden="false" customHeight="false" outlineLevel="0" collapsed="false">
      <c r="A54" s="6" t="s">
        <v>226</v>
      </c>
      <c r="B54" s="6" t="s">
        <v>227</v>
      </c>
      <c r="C54" s="6" t="s">
        <v>228</v>
      </c>
      <c r="D54" s="6" t="s">
        <v>229</v>
      </c>
      <c r="E54" s="13" t="n">
        <v>5</v>
      </c>
      <c r="F54" s="14" t="n">
        <v>34000</v>
      </c>
      <c r="G54" s="15" t="n">
        <v>1996</v>
      </c>
      <c r="H54" s="6" t="s">
        <v>42</v>
      </c>
      <c r="I54" s="16" t="s">
        <v>10</v>
      </c>
      <c r="J54" s="6" t="s">
        <v>87</v>
      </c>
    </row>
    <row r="55" customFormat="false" ht="15" hidden="false" customHeight="false" outlineLevel="0" collapsed="false">
      <c r="A55" s="6" t="s">
        <v>230</v>
      </c>
      <c r="B55" s="6" t="s">
        <v>231</v>
      </c>
      <c r="C55" s="6" t="s">
        <v>232</v>
      </c>
      <c r="D55" s="6" t="s">
        <v>233</v>
      </c>
      <c r="E55" s="13" t="n">
        <v>0.5</v>
      </c>
      <c r="F55" s="14" t="n">
        <v>15000</v>
      </c>
      <c r="G55" s="15" t="n">
        <v>2019</v>
      </c>
      <c r="H55" s="6" t="s">
        <v>56</v>
      </c>
      <c r="I55" s="16" t="s">
        <v>6</v>
      </c>
      <c r="J55" s="6" t="s">
        <v>71</v>
      </c>
    </row>
    <row r="56" customFormat="false" ht="15" hidden="false" customHeight="false" outlineLevel="0" collapsed="false">
      <c r="A56" s="6" t="s">
        <v>234</v>
      </c>
      <c r="B56" s="6" t="s">
        <v>235</v>
      </c>
      <c r="C56" s="6" t="s">
        <v>236</v>
      </c>
      <c r="D56" s="6" t="s">
        <v>137</v>
      </c>
      <c r="E56" s="13" t="n">
        <v>40</v>
      </c>
      <c r="F56" s="14" t="n">
        <v>52000</v>
      </c>
      <c r="G56" s="15" t="n">
        <v>1998</v>
      </c>
      <c r="H56" s="6" t="s">
        <v>47</v>
      </c>
      <c r="I56" s="16" t="s">
        <v>8</v>
      </c>
      <c r="J56" s="6" t="s">
        <v>37</v>
      </c>
    </row>
    <row r="57" customFormat="false" ht="15" hidden="false" customHeight="false" outlineLevel="0" collapsed="false">
      <c r="A57" s="6" t="s">
        <v>237</v>
      </c>
      <c r="B57" s="6" t="s">
        <v>63</v>
      </c>
      <c r="C57" s="6" t="s">
        <v>238</v>
      </c>
      <c r="D57" s="6" t="s">
        <v>239</v>
      </c>
      <c r="E57" s="13" t="n">
        <v>10</v>
      </c>
      <c r="F57" s="14" t="n">
        <v>58000</v>
      </c>
      <c r="G57" s="15" t="n">
        <v>2009</v>
      </c>
      <c r="H57" s="6" t="s">
        <v>36</v>
      </c>
      <c r="I57" s="16" t="s">
        <v>14</v>
      </c>
      <c r="J57" s="6" t="s">
        <v>109</v>
      </c>
    </row>
    <row r="58" customFormat="false" ht="15" hidden="false" customHeight="false" outlineLevel="0" collapsed="false">
      <c r="A58" s="6" t="s">
        <v>240</v>
      </c>
      <c r="B58" s="6" t="s">
        <v>174</v>
      </c>
      <c r="C58" s="6" t="s">
        <v>241</v>
      </c>
      <c r="D58" s="6" t="s">
        <v>242</v>
      </c>
      <c r="E58" s="13" t="n">
        <v>10</v>
      </c>
      <c r="F58" s="14" t="n">
        <v>20000</v>
      </c>
      <c r="G58" s="15" t="n">
        <v>2020</v>
      </c>
      <c r="H58" s="6" t="s">
        <v>61</v>
      </c>
      <c r="I58" s="16" t="s">
        <v>10</v>
      </c>
      <c r="J58" s="6" t="s">
        <v>87</v>
      </c>
    </row>
    <row r="59" customFormat="false" ht="15" hidden="false" customHeight="false" outlineLevel="0" collapsed="false">
      <c r="A59" s="6" t="s">
        <v>243</v>
      </c>
      <c r="B59" s="6" t="s">
        <v>244</v>
      </c>
      <c r="C59" s="6" t="s">
        <v>245</v>
      </c>
      <c r="D59" s="6" t="s">
        <v>246</v>
      </c>
      <c r="E59" s="13" t="n">
        <v>2.5</v>
      </c>
      <c r="F59" s="14" t="n">
        <v>21000</v>
      </c>
      <c r="G59" s="15" t="n">
        <v>2015</v>
      </c>
      <c r="H59" s="6" t="s">
        <v>47</v>
      </c>
      <c r="I59" s="16" t="s">
        <v>14</v>
      </c>
      <c r="J59" s="6" t="s">
        <v>109</v>
      </c>
    </row>
    <row r="60" customFormat="false" ht="15" hidden="false" customHeight="false" outlineLevel="0" collapsed="false">
      <c r="A60" s="6" t="s">
        <v>247</v>
      </c>
      <c r="B60" s="6" t="s">
        <v>248</v>
      </c>
      <c r="C60" s="6" t="s">
        <v>249</v>
      </c>
      <c r="D60" s="6" t="s">
        <v>250</v>
      </c>
      <c r="E60" s="13" t="n">
        <v>1.25</v>
      </c>
      <c r="F60" s="14" t="n">
        <v>36000</v>
      </c>
      <c r="G60" s="15" t="n">
        <v>2010</v>
      </c>
      <c r="H60" s="6" t="s">
        <v>42</v>
      </c>
      <c r="I60" s="16" t="s">
        <v>10</v>
      </c>
      <c r="J60" s="6" t="s">
        <v>87</v>
      </c>
    </row>
    <row r="61" customFormat="false" ht="15" hidden="false" customHeight="false" outlineLevel="0" collapsed="false">
      <c r="A61" s="6" t="s">
        <v>251</v>
      </c>
      <c r="B61" s="6" t="s">
        <v>252</v>
      </c>
      <c r="C61" s="6" t="s">
        <v>253</v>
      </c>
      <c r="D61" s="6" t="s">
        <v>210</v>
      </c>
      <c r="E61" s="13" t="n">
        <v>0.5</v>
      </c>
      <c r="F61" s="14" t="n">
        <v>40000</v>
      </c>
      <c r="G61" s="15" t="n">
        <v>2006</v>
      </c>
      <c r="H61" s="6" t="s">
        <v>42</v>
      </c>
      <c r="I61" s="16" t="s">
        <v>10</v>
      </c>
      <c r="J61" s="6" t="s">
        <v>87</v>
      </c>
    </row>
    <row r="62" customFormat="false" ht="15" hidden="false" customHeight="false" outlineLevel="0" collapsed="false">
      <c r="A62" s="6" t="s">
        <v>254</v>
      </c>
      <c r="B62" s="6" t="s">
        <v>255</v>
      </c>
      <c r="C62" s="6" t="s">
        <v>256</v>
      </c>
      <c r="D62" s="6" t="s">
        <v>257</v>
      </c>
      <c r="E62" s="13" t="n">
        <v>20</v>
      </c>
      <c r="F62" s="14" t="n">
        <v>9000</v>
      </c>
      <c r="G62" s="15" t="n">
        <v>2009</v>
      </c>
      <c r="H62" s="6" t="s">
        <v>42</v>
      </c>
      <c r="I62" s="16" t="s">
        <v>12</v>
      </c>
      <c r="J62" s="6" t="s">
        <v>258</v>
      </c>
    </row>
    <row r="63" customFormat="false" ht="15" hidden="false" customHeight="false" outlineLevel="0" collapsed="false">
      <c r="A63" s="6" t="s">
        <v>259</v>
      </c>
      <c r="B63" s="6" t="s">
        <v>117</v>
      </c>
      <c r="C63" s="6" t="s">
        <v>260</v>
      </c>
      <c r="D63" s="6" t="s">
        <v>82</v>
      </c>
      <c r="E63" s="13" t="n">
        <v>5</v>
      </c>
      <c r="F63" s="14" t="n">
        <v>19000</v>
      </c>
      <c r="G63" s="15" t="n">
        <v>2001</v>
      </c>
      <c r="H63" s="6" t="s">
        <v>47</v>
      </c>
      <c r="I63" s="16" t="s">
        <v>10</v>
      </c>
      <c r="J63" s="6" t="s">
        <v>87</v>
      </c>
    </row>
    <row r="64" customFormat="false" ht="15" hidden="false" customHeight="false" outlineLevel="0" collapsed="false">
      <c r="A64" s="6" t="s">
        <v>261</v>
      </c>
      <c r="B64" s="6" t="s">
        <v>262</v>
      </c>
      <c r="C64" s="6" t="s">
        <v>263</v>
      </c>
      <c r="D64" s="6" t="s">
        <v>141</v>
      </c>
      <c r="E64" s="13" t="n">
        <v>10</v>
      </c>
      <c r="F64" s="14" t="n">
        <v>22000</v>
      </c>
      <c r="G64" s="15" t="n">
        <v>1997</v>
      </c>
      <c r="H64" s="6" t="s">
        <v>42</v>
      </c>
      <c r="I64" s="16" t="s">
        <v>9</v>
      </c>
      <c r="J64" s="6" t="s">
        <v>66</v>
      </c>
    </row>
  </sheetData>
  <autoFilter ref="A4:J64"/>
  <dataValidations count="1">
    <dataValidation allowBlank="false" errorStyle="stop" operator="between" showDropDown="false" showErrorMessage="false" showInputMessage="false" sqref="I5:I64" type="list">
      <formula1>"New,Skip traced,Called,No answer,Interested,Offer sent,Negotiating,Not interested,Under contract"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data, invented. Names and phone numbers are masked.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6" min="4" style="0" width="14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1" t="s">
        <v>264</v>
      </c>
    </row>
    <row r="2" customFormat="false" ht="15" hidden="false" customHeight="false" outlineLevel="0" collapsed="false">
      <c r="A2" s="2" t="s">
        <v>265</v>
      </c>
    </row>
    <row r="4" customFormat="false" ht="15" hidden="false" customHeight="false" outlineLevel="0" collapsed="false">
      <c r="A4" s="3" t="s">
        <v>266</v>
      </c>
      <c r="B4" s="4" t="s">
        <v>267</v>
      </c>
      <c r="C4" s="4" t="s">
        <v>26</v>
      </c>
      <c r="D4" s="4" t="s">
        <v>268</v>
      </c>
      <c r="E4" s="4" t="s">
        <v>269</v>
      </c>
      <c r="F4" s="4" t="s">
        <v>270</v>
      </c>
      <c r="G4" s="4" t="s">
        <v>271</v>
      </c>
      <c r="H4" s="4" t="s">
        <v>272</v>
      </c>
    </row>
    <row r="5" customFormat="false" ht="15" hidden="false" customHeight="false" outlineLevel="0" collapsed="false">
      <c r="A5" s="6" t="s">
        <v>273</v>
      </c>
      <c r="B5" s="6" t="s">
        <v>274</v>
      </c>
      <c r="C5" s="13" t="n">
        <v>2</v>
      </c>
      <c r="D5" s="14" t="n">
        <v>15000</v>
      </c>
      <c r="E5" s="16" t="s">
        <v>275</v>
      </c>
      <c r="F5" s="17" t="n">
        <f aca="false">D5/C5</f>
        <v>7500</v>
      </c>
      <c r="G5" s="6" t="s">
        <v>276</v>
      </c>
      <c r="H5" s="6" t="s">
        <v>277</v>
      </c>
    </row>
    <row r="6" customFormat="false" ht="15" hidden="false" customHeight="false" outlineLevel="0" collapsed="false">
      <c r="A6" s="6" t="s">
        <v>278</v>
      </c>
      <c r="B6" s="6" t="s">
        <v>279</v>
      </c>
      <c r="C6" s="13" t="n">
        <v>5.1</v>
      </c>
      <c r="D6" s="14" t="n">
        <v>34000</v>
      </c>
      <c r="E6" s="16" t="s">
        <v>280</v>
      </c>
      <c r="F6" s="17" t="n">
        <f aca="false">D6/C6</f>
        <v>6666.66666666667</v>
      </c>
      <c r="G6" s="6" t="s">
        <v>281</v>
      </c>
      <c r="H6" s="6" t="s">
        <v>282</v>
      </c>
    </row>
    <row r="7" customFormat="false" ht="15" hidden="false" customHeight="false" outlineLevel="0" collapsed="false">
      <c r="A7" s="6" t="s">
        <v>283</v>
      </c>
      <c r="B7" s="6" t="s">
        <v>284</v>
      </c>
      <c r="C7" s="13" t="n">
        <v>1.25</v>
      </c>
      <c r="D7" s="14" t="n">
        <v>11500</v>
      </c>
      <c r="E7" s="16" t="s">
        <v>285</v>
      </c>
      <c r="F7" s="17" t="n">
        <f aca="false">D7/C7</f>
        <v>9200</v>
      </c>
      <c r="G7" s="6" t="s">
        <v>276</v>
      </c>
      <c r="H7" s="6" t="s">
        <v>286</v>
      </c>
    </row>
    <row r="8" customFormat="false" ht="15" hidden="false" customHeight="false" outlineLevel="0" collapsed="false">
      <c r="A8" s="6" t="s">
        <v>287</v>
      </c>
      <c r="B8" s="6" t="s">
        <v>288</v>
      </c>
      <c r="C8" s="13" t="n">
        <v>10</v>
      </c>
      <c r="D8" s="14" t="n">
        <v>52000</v>
      </c>
      <c r="E8" s="16" t="s">
        <v>289</v>
      </c>
      <c r="F8" s="17" t="n">
        <f aca="false">D8/C8</f>
        <v>5200</v>
      </c>
      <c r="G8" s="6" t="s">
        <v>281</v>
      </c>
      <c r="H8" s="6" t="s">
        <v>290</v>
      </c>
    </row>
    <row r="9" customFormat="false" ht="15" hidden="false" customHeight="false" outlineLevel="0" collapsed="false">
      <c r="A9" s="6" t="s">
        <v>291</v>
      </c>
      <c r="B9" s="6" t="s">
        <v>292</v>
      </c>
      <c r="C9" s="13" t="n">
        <v>2.5</v>
      </c>
      <c r="D9" s="14" t="n">
        <v>19000</v>
      </c>
      <c r="E9" s="16" t="s">
        <v>293</v>
      </c>
      <c r="F9" s="17" t="n">
        <f aca="false">D9/C9</f>
        <v>7600</v>
      </c>
      <c r="G9" s="6" t="s">
        <v>276</v>
      </c>
      <c r="H9" s="6" t="s">
        <v>294</v>
      </c>
    </row>
    <row r="10" customFormat="false" ht="15" hidden="false" customHeight="false" outlineLevel="0" collapsed="false">
      <c r="A10" s="6" t="s">
        <v>295</v>
      </c>
      <c r="B10" s="6" t="s">
        <v>296</v>
      </c>
      <c r="C10" s="13" t="n">
        <v>5</v>
      </c>
      <c r="D10" s="14" t="n">
        <v>31000</v>
      </c>
      <c r="E10" s="16" t="s">
        <v>297</v>
      </c>
      <c r="F10" s="17" t="n">
        <f aca="false">D10/C10</f>
        <v>6200</v>
      </c>
      <c r="G10" s="6" t="s">
        <v>276</v>
      </c>
      <c r="H10" s="6" t="s">
        <v>298</v>
      </c>
    </row>
    <row r="11" customFormat="false" ht="15" hidden="false" customHeight="false" outlineLevel="0" collapsed="false">
      <c r="A11" s="6" t="s">
        <v>299</v>
      </c>
      <c r="B11" s="6" t="s">
        <v>300</v>
      </c>
      <c r="C11" s="13" t="n">
        <v>20</v>
      </c>
      <c r="D11" s="14" t="n">
        <v>96000</v>
      </c>
      <c r="E11" s="16" t="s">
        <v>301</v>
      </c>
      <c r="F11" s="17" t="n">
        <f aca="false">D11/C11</f>
        <v>4800</v>
      </c>
      <c r="G11" s="6" t="s">
        <v>276</v>
      </c>
      <c r="H11" s="6" t="s">
        <v>302</v>
      </c>
    </row>
    <row r="12" customFormat="false" ht="15" hidden="false" customHeight="false" outlineLevel="0" collapsed="false">
      <c r="A12" s="6" t="s">
        <v>303</v>
      </c>
      <c r="B12" s="6" t="s">
        <v>304</v>
      </c>
      <c r="C12" s="13" t="n">
        <v>1</v>
      </c>
      <c r="D12" s="14" t="n">
        <v>9500</v>
      </c>
      <c r="E12" s="16" t="s">
        <v>305</v>
      </c>
      <c r="F12" s="17" t="n">
        <f aca="false">D12/C12</f>
        <v>9500</v>
      </c>
      <c r="G12" s="6" t="s">
        <v>276</v>
      </c>
      <c r="H12" s="6" t="s">
        <v>306</v>
      </c>
    </row>
    <row r="14" customFormat="false" ht="15" hidden="false" customHeight="false" outlineLevel="0" collapsed="false">
      <c r="A14" s="18"/>
      <c r="B14" s="9" t="s">
        <v>307</v>
      </c>
      <c r="C14" s="18"/>
      <c r="D14" s="18"/>
      <c r="E14" s="18"/>
      <c r="F14" s="19" t="n">
        <f aca="false">AVERAGE(F5:F12)</f>
        <v>7083.33333333333</v>
      </c>
      <c r="G14" s="18"/>
      <c r="H14" s="18"/>
    </row>
    <row r="15" customFormat="false" ht="15" hidden="false" customHeight="false" outlineLevel="0" collapsed="false">
      <c r="B15" s="5" t="s">
        <v>308</v>
      </c>
      <c r="F15" s="20" t="n">
        <f aca="false">MEDIAN(F5:F12)</f>
        <v>7083.33333333333</v>
      </c>
    </row>
    <row r="16" customFormat="false" ht="15" hidden="false" customHeight="false" outlineLevel="0" collapsed="false">
      <c r="B16" s="5" t="s">
        <v>309</v>
      </c>
      <c r="F16" s="17" t="n">
        <f aca="false">MIN(F5:F12)</f>
        <v>4800</v>
      </c>
      <c r="G16" s="17" t="n">
        <f aca="false">MAX(F5:F12)</f>
        <v>9500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data, invented. Names and phone numbers are masked.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60"/>
  </cols>
  <sheetData>
    <row r="1" customFormat="false" ht="19.7" hidden="false" customHeight="false" outlineLevel="0" collapsed="false">
      <c r="A1" s="1" t="s">
        <v>310</v>
      </c>
    </row>
    <row r="2" customFormat="false" ht="15" hidden="false" customHeight="false" outlineLevel="0" collapsed="false">
      <c r="A2" s="2" t="s">
        <v>311</v>
      </c>
    </row>
    <row r="4" customFormat="false" ht="15" hidden="false" customHeight="false" outlineLevel="0" collapsed="false">
      <c r="A4" s="3" t="s">
        <v>312</v>
      </c>
      <c r="B4" s="4" t="s">
        <v>313</v>
      </c>
      <c r="C4" s="4"/>
      <c r="D4" s="4" t="s">
        <v>272</v>
      </c>
    </row>
    <row r="5" customFormat="false" ht="15" hidden="false" customHeight="false" outlineLevel="0" collapsed="false">
      <c r="A5" s="6" t="s">
        <v>26</v>
      </c>
      <c r="B5" s="13" t="n">
        <v>5</v>
      </c>
      <c r="D5" s="2" t="s">
        <v>314</v>
      </c>
    </row>
    <row r="6" customFormat="false" ht="15" hidden="false" customHeight="false" outlineLevel="0" collapsed="false">
      <c r="A6" s="6" t="s">
        <v>27</v>
      </c>
      <c r="B6" s="14" t="n">
        <v>38000</v>
      </c>
      <c r="D6" s="2" t="s">
        <v>315</v>
      </c>
    </row>
    <row r="7" customFormat="false" ht="15" hidden="false" customHeight="false" outlineLevel="0" collapsed="false">
      <c r="A7" s="6" t="s">
        <v>316</v>
      </c>
      <c r="B7" s="21" t="n">
        <f aca="false">Comps!F15</f>
        <v>7083.33333333333</v>
      </c>
      <c r="D7" s="2" t="s">
        <v>317</v>
      </c>
    </row>
    <row r="8" customFormat="false" ht="15" hidden="false" customHeight="false" outlineLevel="0" collapsed="false">
      <c r="A8" s="6" t="s">
        <v>318</v>
      </c>
      <c r="B8" s="22" t="n">
        <v>0.05</v>
      </c>
      <c r="D8" s="2" t="s">
        <v>319</v>
      </c>
    </row>
    <row r="9" customFormat="false" ht="15" hidden="false" customHeight="false" outlineLevel="0" collapsed="false">
      <c r="A9" s="6" t="s">
        <v>320</v>
      </c>
      <c r="B9" s="22" t="n">
        <v>0.45</v>
      </c>
      <c r="D9" s="2" t="s">
        <v>321</v>
      </c>
    </row>
    <row r="10" customFormat="false" ht="15" hidden="false" customHeight="false" outlineLevel="0" collapsed="false">
      <c r="A10" s="6" t="s">
        <v>322</v>
      </c>
      <c r="B10" s="14" t="n">
        <v>1200</v>
      </c>
      <c r="D10" s="2" t="s">
        <v>323</v>
      </c>
    </row>
    <row r="11" customFormat="false" ht="15" hidden="false" customHeight="false" outlineLevel="0" collapsed="false">
      <c r="A11" s="6" t="s">
        <v>324</v>
      </c>
      <c r="B11" s="14" t="n">
        <v>1800</v>
      </c>
      <c r="D11" s="2" t="s">
        <v>323</v>
      </c>
    </row>
    <row r="12" customFormat="false" ht="15" hidden="false" customHeight="false" outlineLevel="0" collapsed="false">
      <c r="A12" s="6" t="s">
        <v>325</v>
      </c>
      <c r="B12" s="14" t="n">
        <v>900</v>
      </c>
      <c r="D12" s="2" t="s">
        <v>326</v>
      </c>
    </row>
    <row r="13" customFormat="false" ht="15" hidden="false" customHeight="false" outlineLevel="0" collapsed="false">
      <c r="A13" s="6" t="s">
        <v>327</v>
      </c>
      <c r="B13" s="14" t="n">
        <v>1500</v>
      </c>
      <c r="D13" s="2" t="s">
        <v>328</v>
      </c>
    </row>
    <row r="14" customFormat="false" ht="15" hidden="false" customHeight="false" outlineLevel="0" collapsed="false">
      <c r="A14" s="6" t="s">
        <v>329</v>
      </c>
      <c r="B14" s="22" t="n">
        <v>0</v>
      </c>
      <c r="D14" s="2" t="s">
        <v>330</v>
      </c>
    </row>
    <row r="16" customFormat="false" ht="15" hidden="false" customHeight="false" outlineLevel="0" collapsed="false">
      <c r="A16" s="23" t="s">
        <v>331</v>
      </c>
      <c r="B16" s="24"/>
      <c r="C16" s="24"/>
      <c r="D16" s="24"/>
    </row>
    <row r="17" customFormat="false" ht="15" hidden="false" customHeight="false" outlineLevel="0" collapsed="false">
      <c r="A17" s="6" t="s">
        <v>332</v>
      </c>
      <c r="B17" s="17" t="n">
        <f aca="false">B5*B7*(1-B8)</f>
        <v>33645.8333333333</v>
      </c>
      <c r="D17" s="2" t="s">
        <v>333</v>
      </c>
    </row>
    <row r="18" customFormat="false" ht="15" hidden="false" customHeight="false" outlineLevel="0" collapsed="false">
      <c r="A18" s="6" t="s">
        <v>334</v>
      </c>
      <c r="B18" s="17" t="n">
        <f aca="false">B5*B7*B9</f>
        <v>15937.5</v>
      </c>
    </row>
    <row r="19" customFormat="false" ht="15" hidden="false" customHeight="false" outlineLevel="0" collapsed="false">
      <c r="A19" s="6" t="s">
        <v>335</v>
      </c>
      <c r="B19" s="17" t="n">
        <f aca="false">B18+B10+B13</f>
        <v>18637.5</v>
      </c>
    </row>
    <row r="20" customFormat="false" ht="15" hidden="false" customHeight="false" outlineLevel="0" collapsed="false">
      <c r="A20" s="6" t="s">
        <v>336</v>
      </c>
      <c r="B20" s="17" t="n">
        <f aca="false">B11+B12+B14*B17</f>
        <v>2700</v>
      </c>
    </row>
    <row r="21" customFormat="false" ht="15" hidden="false" customHeight="false" outlineLevel="0" collapsed="false">
      <c r="A21" s="5" t="s">
        <v>337</v>
      </c>
      <c r="B21" s="25" t="n">
        <f aca="false">B17-B19-B20</f>
        <v>12308.3333333333</v>
      </c>
      <c r="D21" s="2" t="s">
        <v>338</v>
      </c>
    </row>
    <row r="22" customFormat="false" ht="15" hidden="false" customHeight="false" outlineLevel="0" collapsed="false">
      <c r="A22" s="5" t="s">
        <v>339</v>
      </c>
      <c r="B22" s="26" t="n">
        <f aca="false">B21/(B19+B20)</f>
        <v>0.576840460847491</v>
      </c>
    </row>
    <row r="23" customFormat="false" ht="15" hidden="false" customHeight="false" outlineLevel="0" collapsed="false">
      <c r="A23" s="6" t="s">
        <v>340</v>
      </c>
      <c r="B23" s="8" t="n">
        <f aca="false">B18/B6</f>
        <v>0.419407894736842</v>
      </c>
    </row>
    <row r="24" customFormat="false" ht="15" hidden="false" customHeight="false" outlineLevel="0" collapsed="false">
      <c r="A24" s="6" t="s">
        <v>341</v>
      </c>
      <c r="B24" s="17" t="n">
        <f aca="false">(B17*(1-B14)-1.3*(B10+B13+B11+B12))/1.3</f>
        <v>20481.4102564103</v>
      </c>
      <c r="D24" s="2" t="s">
        <v>342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data, invented. Names and phone numbers are masked.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343</v>
      </c>
    </row>
    <row r="2" customFormat="false" ht="15" hidden="false" customHeight="false" outlineLevel="0" collapsed="false">
      <c r="A2" s="2" t="s">
        <v>344</v>
      </c>
    </row>
    <row r="4" customFormat="false" ht="15" hidden="false" customHeight="false" outlineLevel="0" collapsed="false">
      <c r="A4" s="3" t="s">
        <v>345</v>
      </c>
      <c r="B4" s="4" t="s">
        <v>346</v>
      </c>
      <c r="C4" s="4" t="s">
        <v>30</v>
      </c>
    </row>
    <row r="5" customFormat="false" ht="15" hidden="false" customHeight="false" outlineLevel="0" collapsed="false">
      <c r="A5" s="6" t="s">
        <v>347</v>
      </c>
      <c r="B5" s="27" t="n">
        <f aca="false">Pipeline!B14-COUNTA(Leads!A5:A64)</f>
        <v>0</v>
      </c>
      <c r="C5" s="28" t="str">
        <f aca="false">IF(B5=0,"OK","CHECK")</f>
        <v>OK</v>
      </c>
    </row>
    <row r="6" customFormat="false" ht="15" hidden="false" customHeight="false" outlineLevel="0" collapsed="false">
      <c r="A6" s="6" t="s">
        <v>348</v>
      </c>
      <c r="B6" s="27" t="n">
        <f aca="false">ROUND(Pipeline!C14-1,6)</f>
        <v>0</v>
      </c>
      <c r="C6" s="28" t="str">
        <f aca="false">IF(B6=0,"OK","CHECK")</f>
        <v>OK</v>
      </c>
    </row>
    <row r="8" customFormat="false" ht="15" hidden="false" customHeight="false" outlineLevel="0" collapsed="false">
      <c r="A8" s="29" t="s">
        <v>349</v>
      </c>
      <c r="B8" s="30" t="str">
        <f aca="false">IF(COUNTIF(C5:C6,"OK")=2,"ALL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data, invented. Names and phone numbers are masked.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2026-10-23T20:01:05Z</dcterms:created>
  <dc:creator>openpyxl</dc:creator>
  <dc:description/>
  <dc:language>en-US</dc:language>
  <cp:lastModifiedBy/>
  <dcterms:modified xsi:type="dcterms:W3CDTF">2026-10-23T20:01:05Z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