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Assets" sheetId="2" state="visible" r:id="rId4"/>
    <sheet name="Timeline" sheetId="3" state="visible" r:id="rId5"/>
    <sheet name="Lease Schedule" sheetId="4" state="visible" r:id="rId6"/>
    <sheet name="Program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<sst xmlns="http://schemas.openxmlformats.org/spreadsheetml/2006/main" count="195" uniqueCount="151">
  <si>
    <t xml:space="preserve">AA Deal Desk | Sample NNN Development Program</t>
  </si>
  <si>
    <t xml:space="preserve">Three single-tenant build-to-suit projects, developed and sold to investor buyers. Illustrative figures.</t>
  </si>
  <si>
    <t xml:space="preserve">Program</t>
  </si>
  <si>
    <t xml:space="preserve">Returns</t>
  </si>
  <si>
    <t xml:space="preserve">Projects</t>
  </si>
  <si>
    <t xml:space="preserve">3 single-tenant NNN assets</t>
  </si>
  <si>
    <t xml:space="preserve">Sale price (all assets)</t>
  </si>
  <si>
    <t xml:space="preserve">Total building area (sq ft)</t>
  </si>
  <si>
    <t xml:space="preserve">Development profit</t>
  </si>
  <si>
    <t xml:space="preserve">Total development cost</t>
  </si>
  <si>
    <t xml:space="preserve">Profit margin on cost</t>
  </si>
  <si>
    <t xml:space="preserve">Cost per sq ft</t>
  </si>
  <si>
    <t xml:space="preserve">Equity invested</t>
  </si>
  <si>
    <t xml:space="preserve">Year 1 rent (NOI)</t>
  </si>
  <si>
    <t xml:space="preserve">Program levered IRR (annualized)</t>
  </si>
  <si>
    <t xml:space="preserve">Yield on cost</t>
  </si>
  <si>
    <t xml:space="preserve">Program equity multiple</t>
  </si>
  <si>
    <t xml:space="preserve">Blended sale cap rate</t>
  </si>
  <si>
    <t xml:space="preserve">Loan-to-cost</t>
  </si>
  <si>
    <t xml:space="preserve">Development spread (bps)</t>
  </si>
  <si>
    <t xml:space="preserve">Asset A / B / C margin</t>
  </si>
  <si>
    <t xml:space="preserve">How to read this workbook</t>
  </si>
  <si>
    <t xml:space="preserve">Assets: inputs for each project and for financing and sale.</t>
  </si>
  <si>
    <t xml:space="preserve">Timeline: monthly costs, equity, construction loan and sale for each project.</t>
  </si>
  <si>
    <t xml:space="preserve">Lease Schedule: absolute-net rent by year and the investor's yield on the sale price.</t>
  </si>
  <si>
    <t xml:space="preserve">Program: yield on cost against the sale cap rate, profit, returns, and the margin grid.</t>
  </si>
  <si>
    <t xml:space="preserve">Sample program for demonstration. Prepared by AA Deal Desk. aadealdesk.online</t>
  </si>
  <si>
    <t xml:space="preserve">Model checks</t>
  </si>
  <si>
    <t xml:space="preserve">Assets and Assumptions</t>
  </si>
  <si>
    <t xml:space="preserve">AA Deal Desk | Sample program of three single-tenant NNN build-to-suit projects. Blue = input.</t>
  </si>
  <si>
    <t xml:space="preserve">Input</t>
  </si>
  <si>
    <t xml:space="preserve">Asset A</t>
  </si>
  <si>
    <t xml:space="preserve">Asset B</t>
  </si>
  <si>
    <t xml:space="preserve">Asset C</t>
  </si>
  <si>
    <t xml:space="preserve">Notes</t>
  </si>
  <si>
    <t xml:space="preserve">Use</t>
  </si>
  <si>
    <t xml:space="preserve">Quick-service restaurant (drive-thru)</t>
  </si>
  <si>
    <t xml:space="preserve">Pharmacy / convenience</t>
  </si>
  <si>
    <t xml:space="preserve">Auto service center</t>
  </si>
  <si>
    <t xml:space="preserve">Building size (sq ft)</t>
  </si>
  <si>
    <t xml:space="preserve">Land and closing costs ($)</t>
  </si>
  <si>
    <t xml:space="preserve">Paid at closing, month 0.</t>
  </si>
  <si>
    <t xml:space="preserve">Site work ($)</t>
  </si>
  <si>
    <t xml:space="preserve">Building hard cost ($ per sq ft)</t>
  </si>
  <si>
    <t xml:space="preserve">Tenant allowance and equipment ($)</t>
  </si>
  <si>
    <t xml:space="preserve">Paid with the hard costs.</t>
  </si>
  <si>
    <t xml:space="preserve">Soft costs (% of site + building + allowance)</t>
  </si>
  <si>
    <t xml:space="preserve">Design, permits, legal, insurance. 40% at closing, 60% during construction.</t>
  </si>
  <si>
    <t xml:space="preserve">Construction period (months)</t>
  </si>
  <si>
    <t xml:space="preserve">Hard costs are paid evenly over these months.</t>
  </si>
  <si>
    <t xml:space="preserve">Months from completion to sale</t>
  </si>
  <si>
    <t xml:space="preserve">Rent starts at completion. Sold to an investor buyer.</t>
  </si>
  <si>
    <t xml:space="preserve">Base rent, year 1 ($ per sq ft, absolute NNN)</t>
  </si>
  <si>
    <t xml:space="preserve">Tenant pays taxes, insurance and maintenance. Landlord NOI equals rent.</t>
  </si>
  <si>
    <t xml:space="preserve">Rent increase at each step</t>
  </si>
  <si>
    <t xml:space="preserve">Years between rent steps</t>
  </si>
  <si>
    <t xml:space="preserve">Primary lease term (years)</t>
  </si>
  <si>
    <t xml:space="preserve">Sale cap rate</t>
  </si>
  <si>
    <t xml:space="preserve">Applied to year 1 rent.</t>
  </si>
  <si>
    <t xml:space="preserve">Financing and sale (all assets)</t>
  </si>
  <si>
    <t xml:space="preserve">Equity goes in first, then the construction loan.</t>
  </si>
  <si>
    <t xml:space="preserve">Loan interest rate (annual)</t>
  </si>
  <si>
    <t xml:space="preserve">Interest accrues monthly on the opening balance and is added to the loan.</t>
  </si>
  <si>
    <t xml:space="preserve">Loan origination fee (% of loan)</t>
  </si>
  <si>
    <t xml:space="preserve">Paid at closing.</t>
  </si>
  <si>
    <t xml:space="preserve">Sale costs (% of sale price)</t>
  </si>
  <si>
    <t xml:space="preserve">All figures are invented for this sample. Assets are described generically and are not real projects or tenants.</t>
  </si>
  <si>
    <t xml:space="preserve">Monthly Timeline by Asset</t>
  </si>
  <si>
    <t xml:space="preserve">AA Deal Desk | Costs, equity, construction loan and sale for each project. Month 0 is closing.</t>
  </si>
  <si>
    <t xml:space="preserve">($)</t>
  </si>
  <si>
    <t xml:space="preserve">M0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</si>
  <si>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</si>
  <si>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</si>
  <si>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</si>
  <si>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</si>
  <si>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</si>
  <si>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</si>
  <si>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</si>
  <si>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</si>
  <si>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</si>
  <si>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</si>
  <si>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</si>
  <si>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</si>
  <si>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</si>
  <si>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</si>
  <si>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</si>
  <si>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</si>
  <si>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</si>
  <si>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</si>
  <si>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Month index</t>
  </si>
  <si>
    <t xml:space="preserve">Land and closing</t>
  </si>
  <si>
    <t xml:space="preserve">Hard costs and tenant allowance</t>
  </si>
  <si>
    <t xml:space="preserve">Soft costs</t>
  </si>
  <si>
    <t xml:space="preserve">Loan origination fee</t>
  </si>
  <si>
    <t xml:space="preserve">Total costs before interest</t>
  </si>
  <si>
    <t xml:space="preserve">Equity contribution</t>
  </si>
  <si>
    <t xml:space="preserve">Costs funded by loan</t>
  </si>
  <si>
    <t xml:space="preserve">Loan opening balance</t>
  </si>
  <si>
    <t xml:space="preserve">Interest (added to loan)</t>
  </si>
  <si>
    <t xml:space="preserve">Loan closing balance</t>
  </si>
  <si>
    <t xml:space="preserve">Net sale proceeds after loan payoff</t>
  </si>
  <si>
    <t xml:space="preserve">Equity cash flow</t>
  </si>
  <si>
    <t xml:space="preserve">Program (all three assets)</t>
  </si>
  <si>
    <t xml:space="preserve">Program equity cash flow</t>
  </si>
  <si>
    <t xml:space="preserve">Lease Schedule and Investor Yield</t>
  </si>
  <si>
    <t xml:space="preserve">AA Deal Desk | Absolute-net rent by year for each lease, and what an investor buying the asset would earn.</t>
  </si>
  <si>
    <t xml:space="preserve">Year</t>
  </si>
  <si>
    <t xml:space="preserve">Asset A rent</t>
  </si>
  <si>
    <t xml:space="preserve">Asset B rent</t>
  </si>
  <si>
    <t xml:space="preserve">Asset C rent</t>
  </si>
  <si>
    <t xml:space="preserve">Total rent over primary term</t>
  </si>
  <si>
    <t xml:space="preserve">Investor yield (what the buyer earns)</t>
  </si>
  <si>
    <t xml:space="preserve">Purchase price paid by investor</t>
  </si>
  <si>
    <t xml:space="preserve">Year 1 yield (cap rate)</t>
  </si>
  <si>
    <t xml:space="preserve">10-year unlevered IRR (exit at same cap on year 11 rent)</t>
  </si>
  <si>
    <t xml:space="preserve">Average rent increase over primary term</t>
  </si>
  <si>
    <t xml:space="preserve">Investor cash flow (helper)</t>
  </si>
  <si>
    <t xml:space="preserve">Program Economics</t>
  </si>
  <si>
    <t xml:space="preserve">AA Deal Desk | Cost, yield on cost against the sale cap rate, profit and returns for each project and the program.</t>
  </si>
  <si>
    <t xml:space="preserve">Capitalized interest</t>
  </si>
  <si>
    <t xml:space="preserve">Sale price (rent / cap rate)</t>
  </si>
  <si>
    <t xml:space="preserve">Less: sale costs</t>
  </si>
  <si>
    <t xml:space="preserve">Equity and returns</t>
  </si>
  <si>
    <t xml:space="preserve">Months from closing to sale</t>
  </si>
  <si>
    <t xml:space="preserve">Monthly IRR</t>
  </si>
  <si>
    <t xml:space="preserve">Levered IRR (annualized)</t>
  </si>
  <si>
    <t xml:space="preserve">Equity multiple</t>
  </si>
  <si>
    <t xml:space="preserve">Loan-to-cost (incl. interest)</t>
  </si>
  <si>
    <t xml:space="preserve">Investor 10-year unlevered IRR on sale price</t>
  </si>
  <si>
    <t xml:space="preserve">Program profit margin: sale cap rate (down) against cost overrun (across)</t>
  </si>
  <si>
    <t xml:space="preserve">Cap rate shift (basis points) \ cost overrun</t>
  </si>
  <si>
    <t xml:space="preserve">Cost overrun is applied to total development cost including interest. Sale price uses year 1 rent at the shifted cap rate.</t>
  </si>
  <si>
    <t xml:space="preserve">Annualized IRR on a project that lasts about a year looks large. Judge each project by profit margin and equity multiple first.</t>
  </si>
  <si>
    <t xml:space="preserve">Model Checks</t>
  </si>
  <si>
    <t xml:space="preserve">AA Deal Desk | Every check should show OK. A failed check means a number on another sheet does not tie.</t>
  </si>
  <si>
    <t xml:space="preserve">Check</t>
  </si>
  <si>
    <t xml:space="preserve">Difference</t>
  </si>
  <si>
    <t xml:space="preserve">Status</t>
  </si>
  <si>
    <t xml:space="preserve">Asset A: equity plus loan-funded costs equals costs before interest</t>
  </si>
  <si>
    <t xml:space="preserve">Asset A: loan is fully repaid at sale</t>
  </si>
  <si>
    <t xml:space="preserve">Asset A: sale falls inside the 18-month timeline</t>
  </si>
  <si>
    <t xml:space="preserve">Asset B: equity plus loan-funded costs equals costs before interest</t>
  </si>
  <si>
    <t xml:space="preserve">Asset B: loan is fully repaid at sale</t>
  </si>
  <si>
    <t xml:space="preserve">Asset B: sale falls inside the 18-month timeline</t>
  </si>
  <si>
    <t xml:space="preserve">Asset C: equity plus loan-funded costs equals costs before interest</t>
  </si>
  <si>
    <t xml:space="preserve">Asset C: loan is fully repaid at sale</t>
  </si>
  <si>
    <t xml:space="preserve">Asset C: sale falls inside the 18-month timeline</t>
  </si>
  <si>
    <t xml:space="preserve">Program IRR cash flows add to program profit</t>
  </si>
  <si>
    <t xml:space="preserve">Sensitivity base case ties to program margin</t>
  </si>
  <si>
    <t xml:space="preserve">Yield on cost is above the sale cap rate for every asset</t>
  </si>
  <si>
    <t xml:space="preserve">Overall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</si>
</sst>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;&quot;($&quot;#,##0\);\-"/>
    <numFmt numFmtId="166" formatCode="#,##0;\(#,##0\);\-"/>
    <numFmt numFmtId="167" formatCode="0.0%;\(0.0%\);\-"/>
    <numFmt numFmtId="168" formatCode="0.00%"/>
    <numFmt numFmtId="169" formatCode="0.00\x"/>
    <numFmt numFmtId="170" formatCode="0"/>
    <numFmt numFmtId="171" formatCode="\$#,##0.00;&quot;($&quot;#,##0.00\);\-"/>
    <numFmt numFmtId="172" formatCode="0&quot; bps&quot;;\-0&quot; bps&quot;;&quot;0 bps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A2E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CE3EE"/>
        <bgColor rgb="FFF4F1E8"/>
      </patternFill>
    </fill>
    <fill>
      <patternFill patternType="solid">
        <fgColor rgb="FFFFF4C2"/>
        <bgColor rgb="FFF4F1E8"/>
      </patternFill>
    </fill>
    <fill>
      <patternFill patternType="solid">
        <fgColor rgb="FF0B1A2E"/>
        <bgColor rgb="FF000000"/>
      </patternFill>
    </fill>
    <fill>
      <patternFill patternType="solid">
        <fgColor rgb="FFF4F1E8"/>
        <bgColor rgb="FFFFF4C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0B1A2E"/>
      </top>
      <bottom/>
      <diagonal/>
    </border>
    <border diagonalUp="false" diagonalDown="false">
      <left style="thin">
        <color rgb="FFB8B8B8"/>
      </left>
      <right style="thin">
        <color rgb="FFB8B8B8"/>
      </right>
      <top style="thin">
        <color rgb="FFB8B8B8"/>
      </top>
      <bottom style="thin">
        <color rgb="FFB8B8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2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B8B8"/>
      <rgbColor rgb="FF808080"/>
      <rgbColor rgb="FF9999FF"/>
      <rgbColor rgb="FF993366"/>
      <rgbColor rgb="FFFFF4C2"/>
      <rgbColor rgb="FFF4F1E8"/>
      <rgbColor rgb="FF660066"/>
      <rgbColor rgb="FFFF8080"/>
      <rgbColor rgb="FF0066CC"/>
      <rgbColor rgb="FFDCE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B1A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32"/>
    <col collapsed="false" customWidth="true" hidden="false" outlineLevel="0" max="3" min="3" style="0" width="4"/>
    <col collapsed="false" customWidth="true" hidden="false" outlineLevel="0" max="4" min="4" style="0" width="44"/>
    <col collapsed="false" customWidth="true" hidden="false" outlineLevel="0" max="5" min="5" style="0" width="2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3" t="s">
        <v>3</v>
      </c>
      <c r="E4" s="4"/>
    </row>
    <row r="5" customFormat="false" ht="15" hidden="false" customHeight="false" outlineLevel="0" collapsed="false">
      <c r="A5" s="5" t="s">
        <v>4</v>
      </c>
      <c r="B5" s="6" t="s">
        <v>5</v>
      </c>
      <c r="D5" s="5" t="s">
        <v>6</v>
      </c>
      <c r="E5" s="7" t="n">
        <f aca="false">Program!E14</f>
        <v>15364024.8447205</v>
      </c>
    </row>
    <row r="6" customFormat="false" ht="15" hidden="false" customHeight="false" outlineLevel="0" collapsed="false">
      <c r="A6" s="5" t="s">
        <v>7</v>
      </c>
      <c r="B6" s="8" t="n">
        <f aca="false">Program!E6</f>
        <v>20900</v>
      </c>
      <c r="D6" s="5" t="s">
        <v>8</v>
      </c>
      <c r="E6" s="7" t="n">
        <f aca="false">Program!E17</f>
        <v>2028493.30788422</v>
      </c>
    </row>
    <row r="7" customFormat="false" ht="15" hidden="false" customHeight="false" outlineLevel="0" collapsed="false">
      <c r="A7" s="5" t="s">
        <v>9</v>
      </c>
      <c r="B7" s="7" t="n">
        <f aca="false">Program!E9</f>
        <v>13105071.1641655</v>
      </c>
      <c r="D7" s="5" t="s">
        <v>10</v>
      </c>
      <c r="E7" s="9" t="n">
        <f aca="false">Program!E18</f>
        <v>0.154786897566107</v>
      </c>
    </row>
    <row r="8" customFormat="false" ht="15" hidden="false" customHeight="false" outlineLevel="0" collapsed="false">
      <c r="A8" s="5" t="s">
        <v>11</v>
      </c>
      <c r="B8" s="7" t="n">
        <f aca="false">Program!E10</f>
        <v>627.03689780696</v>
      </c>
      <c r="D8" s="5" t="s">
        <v>12</v>
      </c>
      <c r="E8" s="7" t="n">
        <f aca="false">Program!E21</f>
        <v>4430858.586</v>
      </c>
    </row>
    <row r="9" customFormat="false" ht="15" hidden="false" customHeight="false" outlineLevel="0" collapsed="false">
      <c r="A9" s="5" t="s">
        <v>13</v>
      </c>
      <c r="B9" s="7" t="n">
        <f aca="false">Program!E11</f>
        <v>896500</v>
      </c>
      <c r="D9" s="5" t="s">
        <v>14</v>
      </c>
      <c r="E9" s="10" t="n">
        <f aca="false">Program!E24</f>
        <v>0.393431292096852</v>
      </c>
    </row>
    <row r="10" customFormat="false" ht="15" hidden="false" customHeight="false" outlineLevel="0" collapsed="false">
      <c r="A10" s="5" t="s">
        <v>15</v>
      </c>
      <c r="B10" s="11" t="n">
        <f aca="false">Program!E12</f>
        <v>0.0684086327170349</v>
      </c>
      <c r="D10" s="5" t="s">
        <v>16</v>
      </c>
      <c r="E10" s="12" t="n">
        <f aca="false">Program!E25</f>
        <v>1.45781043752865</v>
      </c>
    </row>
    <row r="11" customFormat="false" ht="15" hidden="false" customHeight="false" outlineLevel="0" collapsed="false">
      <c r="A11" s="5" t="s">
        <v>17</v>
      </c>
      <c r="B11" s="13" t="n">
        <f aca="false">Program!E13</f>
        <v>0.0583505955672847</v>
      </c>
      <c r="D11" s="5" t="s">
        <v>18</v>
      </c>
      <c r="E11" s="14" t="n">
        <f aca="false">Program!E26</f>
        <v>0.661897403646632</v>
      </c>
    </row>
    <row r="12" customFormat="false" ht="15" hidden="false" customHeight="false" outlineLevel="0" collapsed="false">
      <c r="A12" s="5" t="s">
        <v>19</v>
      </c>
      <c r="B12" s="15" t="n">
        <f aca="false">Program!E15</f>
        <v>100.580371497501</v>
      </c>
      <c r="D12" s="5" t="s">
        <v>20</v>
      </c>
      <c r="E12" s="16" t="str">
        <f aca="false">TEXT(Program!B18,"0.0%")&amp;"  /  "&amp;TEXT(Program!C18,"0.0%")&amp;"  /  "&amp;TEXT(Program!D18,"0.0%")</f>
        <v>19.4%  /  13.4%  /  15.5%</v>
      </c>
    </row>
    <row r="15" customFormat="false" ht="15" hidden="false" customHeight="false" outlineLevel="0" collapsed="false">
      <c r="A15" s="3" t="s">
        <v>21</v>
      </c>
      <c r="B15" s="4"/>
      <c r="C15" s="4"/>
      <c r="D15" s="4"/>
      <c r="E15" s="4"/>
    </row>
    <row r="16" customFormat="false" ht="15" hidden="false" customHeight="false" outlineLevel="0" collapsed="false">
      <c r="A16" s="5" t="s">
        <v>22</v>
      </c>
    </row>
    <row r="17" customFormat="false" ht="15" hidden="false" customHeight="false" outlineLevel="0" collapsed="false">
      <c r="A17" s="5" t="s">
        <v>23</v>
      </c>
    </row>
    <row r="18" customFormat="false" ht="15" hidden="false" customHeight="false" outlineLevel="0" collapsed="false">
      <c r="A18" s="5" t="s">
        <v>24</v>
      </c>
    </row>
    <row r="19" customFormat="false" ht="15" hidden="false" customHeight="false" outlineLevel="0" collapsed="false">
      <c r="A19" s="5" t="s">
        <v>25</v>
      </c>
    </row>
    <row r="20" customFormat="false" ht="15" hidden="false" customHeight="false" outlineLevel="0" collapsed="false">
      <c r="A20" s="2" t="s">
        <v>26</v>
      </c>
    </row>
    <row r="22" customFormat="false" ht="15" hidden="false" customHeight="false" outlineLevel="0" collapsed="false">
      <c r="A22" s="17" t="s">
        <v>27</v>
      </c>
      <c r="B22" s="18" t="str">
        <f aca="false">Checks!B18</f>
        <v>ALL CHECKS PASS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program. Illustrative figures, not real projects.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8"/>
    <col collapsed="false" customWidth="true" hidden="false" outlineLevel="0" max="5" min="5" style="0" width="52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4" customFormat="false" ht="15" hidden="false" customHeight="false" outlineLevel="0" collapsed="false">
      <c r="A4" s="19" t="s">
        <v>30</v>
      </c>
      <c r="B4" s="20" t="s">
        <v>31</v>
      </c>
      <c r="C4" s="20" t="s">
        <v>32</v>
      </c>
      <c r="D4" s="20" t="s">
        <v>33</v>
      </c>
      <c r="E4" s="20" t="s">
        <v>34</v>
      </c>
    </row>
    <row r="5" customFormat="false" ht="30" hidden="false" customHeight="true" outlineLevel="0" collapsed="false">
      <c r="A5" s="17" t="s">
        <v>35</v>
      </c>
      <c r="B5" s="21" t="s">
        <v>36</v>
      </c>
      <c r="C5" s="21" t="s">
        <v>37</v>
      </c>
      <c r="D5" s="21" t="s">
        <v>38</v>
      </c>
    </row>
    <row r="6" customFormat="false" ht="15" hidden="false" customHeight="false" outlineLevel="0" collapsed="false">
      <c r="A6" s="5" t="s">
        <v>39</v>
      </c>
      <c r="B6" s="22" t="n">
        <v>3200</v>
      </c>
      <c r="C6" s="22" t="n">
        <v>11200</v>
      </c>
      <c r="D6" s="22" t="n">
        <v>6500</v>
      </c>
      <c r="E6" s="2"/>
    </row>
    <row r="7" customFormat="false" ht="15" hidden="false" customHeight="false" outlineLevel="0" collapsed="false">
      <c r="A7" s="5" t="s">
        <v>40</v>
      </c>
      <c r="B7" s="23" t="n">
        <v>1250000</v>
      </c>
      <c r="C7" s="23" t="n">
        <v>2400000</v>
      </c>
      <c r="D7" s="23" t="n">
        <v>1150000</v>
      </c>
      <c r="E7" s="2" t="s">
        <v>41</v>
      </c>
    </row>
    <row r="8" customFormat="false" ht="15" hidden="false" customHeight="false" outlineLevel="0" collapsed="false">
      <c r="A8" s="5" t="s">
        <v>42</v>
      </c>
      <c r="B8" s="23" t="n">
        <v>420000</v>
      </c>
      <c r="C8" s="23" t="n">
        <v>690000</v>
      </c>
      <c r="D8" s="23" t="n">
        <v>380000</v>
      </c>
      <c r="E8" s="2"/>
    </row>
    <row r="9" customFormat="false" ht="15" hidden="false" customHeight="false" outlineLevel="0" collapsed="false">
      <c r="A9" s="5" t="s">
        <v>43</v>
      </c>
      <c r="B9" s="23" t="n">
        <v>395</v>
      </c>
      <c r="C9" s="23" t="n">
        <v>215</v>
      </c>
      <c r="D9" s="23" t="n">
        <v>205</v>
      </c>
      <c r="E9" s="2"/>
    </row>
    <row r="10" customFormat="false" ht="15" hidden="false" customHeight="false" outlineLevel="0" collapsed="false">
      <c r="A10" s="5" t="s">
        <v>44</v>
      </c>
      <c r="B10" s="23" t="n">
        <v>120000</v>
      </c>
      <c r="C10" s="23" t="n">
        <v>250000</v>
      </c>
      <c r="D10" s="23" t="n">
        <v>80000</v>
      </c>
      <c r="E10" s="2" t="s">
        <v>45</v>
      </c>
    </row>
    <row r="11" customFormat="false" ht="15" hidden="false" customHeight="false" outlineLevel="0" collapsed="false">
      <c r="A11" s="5" t="s">
        <v>46</v>
      </c>
      <c r="B11" s="24" t="n">
        <v>0.12</v>
      </c>
      <c r="C11" s="24" t="n">
        <v>0.12</v>
      </c>
      <c r="D11" s="24" t="n">
        <v>0.12</v>
      </c>
      <c r="E11" s="2" t="s">
        <v>47</v>
      </c>
    </row>
    <row r="12" customFormat="false" ht="15" hidden="false" customHeight="false" outlineLevel="0" collapsed="false">
      <c r="A12" s="5" t="s">
        <v>48</v>
      </c>
      <c r="B12" s="25" t="n">
        <v>9</v>
      </c>
      <c r="C12" s="25" t="n">
        <v>12</v>
      </c>
      <c r="D12" s="25" t="n">
        <v>10</v>
      </c>
      <c r="E12" s="2" t="s">
        <v>49</v>
      </c>
    </row>
    <row r="13" customFormat="false" ht="15" hidden="false" customHeight="false" outlineLevel="0" collapsed="false">
      <c r="A13" s="5" t="s">
        <v>50</v>
      </c>
      <c r="B13" s="25" t="n">
        <v>3</v>
      </c>
      <c r="C13" s="25" t="n">
        <v>3</v>
      </c>
      <c r="D13" s="25" t="n">
        <v>3</v>
      </c>
      <c r="E13" s="2" t="s">
        <v>51</v>
      </c>
    </row>
    <row r="14" customFormat="false" ht="15" hidden="false" customHeight="false" outlineLevel="0" collapsed="false">
      <c r="A14" s="5" t="s">
        <v>52</v>
      </c>
      <c r="B14" s="26" t="n">
        <v>72</v>
      </c>
      <c r="C14" s="26" t="n">
        <v>38</v>
      </c>
      <c r="D14" s="26" t="n">
        <v>37</v>
      </c>
      <c r="E14" s="2" t="s">
        <v>53</v>
      </c>
    </row>
    <row r="15" customFormat="false" ht="15" hidden="false" customHeight="false" outlineLevel="0" collapsed="false">
      <c r="A15" s="5" t="s">
        <v>54</v>
      </c>
      <c r="B15" s="24" t="n">
        <v>0.1</v>
      </c>
      <c r="C15" s="24" t="n">
        <v>0.05</v>
      </c>
      <c r="D15" s="24" t="n">
        <v>0.1</v>
      </c>
      <c r="E15" s="2"/>
    </row>
    <row r="16" customFormat="false" ht="15" hidden="false" customHeight="false" outlineLevel="0" collapsed="false">
      <c r="A16" s="5" t="s">
        <v>55</v>
      </c>
      <c r="B16" s="25" t="n">
        <v>5</v>
      </c>
      <c r="C16" s="25" t="n">
        <v>5</v>
      </c>
      <c r="D16" s="25" t="n">
        <v>5</v>
      </c>
      <c r="E16" s="2"/>
    </row>
    <row r="17" customFormat="false" ht="15" hidden="false" customHeight="false" outlineLevel="0" collapsed="false">
      <c r="A17" s="5" t="s">
        <v>56</v>
      </c>
      <c r="B17" s="25" t="n">
        <v>15</v>
      </c>
      <c r="C17" s="25" t="n">
        <v>20</v>
      </c>
      <c r="D17" s="25" t="n">
        <v>15</v>
      </c>
      <c r="E17" s="2"/>
    </row>
    <row r="18" customFormat="false" ht="15" hidden="false" customHeight="false" outlineLevel="0" collapsed="false">
      <c r="A18" s="5" t="s">
        <v>57</v>
      </c>
      <c r="B18" s="27" t="n">
        <v>0.056</v>
      </c>
      <c r="C18" s="27" t="n">
        <v>0.0575</v>
      </c>
      <c r="D18" s="27" t="n">
        <v>0.0625</v>
      </c>
      <c r="E18" s="2" t="s">
        <v>58</v>
      </c>
    </row>
    <row r="20" customFormat="false" ht="15" hidden="false" customHeight="false" outlineLevel="0" collapsed="false">
      <c r="A20" s="3" t="s">
        <v>59</v>
      </c>
      <c r="B20" s="4"/>
      <c r="C20" s="4"/>
      <c r="D20" s="4"/>
      <c r="E20" s="4"/>
    </row>
    <row r="21" customFormat="false" ht="15" hidden="false" customHeight="false" outlineLevel="0" collapsed="false">
      <c r="A21" s="5" t="s">
        <v>18</v>
      </c>
      <c r="B21" s="24" t="n">
        <v>0.65</v>
      </c>
      <c r="E21" s="2" t="s">
        <v>60</v>
      </c>
    </row>
    <row r="22" customFormat="false" ht="15" hidden="false" customHeight="false" outlineLevel="0" collapsed="false">
      <c r="A22" s="5" t="s">
        <v>61</v>
      </c>
      <c r="B22" s="27" t="n">
        <v>0.075</v>
      </c>
      <c r="E22" s="2" t="s">
        <v>62</v>
      </c>
    </row>
    <row r="23" customFormat="false" ht="15" hidden="false" customHeight="false" outlineLevel="0" collapsed="false">
      <c r="A23" s="5" t="s">
        <v>63</v>
      </c>
      <c r="B23" s="24" t="n">
        <v>0.01</v>
      </c>
      <c r="E23" s="2" t="s">
        <v>64</v>
      </c>
    </row>
    <row r="24" customFormat="false" ht="15" hidden="false" customHeight="false" outlineLevel="0" collapsed="false">
      <c r="A24" s="5" t="s">
        <v>65</v>
      </c>
      <c r="B24" s="24" t="n">
        <v>0.015</v>
      </c>
      <c r="E24" s="2"/>
    </row>
    <row r="26" customFormat="false" ht="15" hidden="false" customHeight="false" outlineLevel="0" collapsed="false">
      <c r="A26" s="2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program. Illustrative figures, not real projects.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0" min="2" style="0" width="12.5"/>
  </cols>
  <sheetData>
    <row r="1" customFormat="false" ht="19.7" hidden="false" customHeight="false" outlineLevel="0" collapsed="false">
      <c r="A1" s="1" t="s">
        <v>67</v>
      </c>
    </row>
    <row r="2" customFormat="false" ht="15" hidden="false" customHeight="false" outlineLevel="0" collapsed="false">
      <c r="A2" s="2" t="s">
        <v>68</v>
      </c>
    </row>
    <row r="4" customFormat="false" ht="15" hidden="false" customHeight="false" outlineLevel="0" collapsed="false">
      <c r="A4" s="19" t="s">
        <v>69</v>
      </c>
      <c r="B4" s="20" t="s">
        <v>70</v>
      </c>
      <c r="C4" s="20" t="s">
        <v>71</v>
      </c>
      <c r="D4" s="20" t="s">
        <v>72</v>
      </c>
      <c r="E4" s="20" t="s">
        <v>73</v>
      </c>
      <c r="F4" s="20" t="s">
        <v>74</v>
      </c>
      <c r="G4" s="20" t="s">
        <v>75</v>
      </c>
      <c r="H4" s="20" t="s">
        <v>76</v>
      </c>
      <c r="I4" s="20" t="s">
        <v>77</v>
      </c>
      <c r="J4" s="20" t="s">
        <v>78</v>
      </c>
      <c r="K4" s="20" t="s">
        <v>79</v>
      </c>
      <c r="L4" s="20" t="s">
        <v>80</v>
      </c>
      <c r="M4" s="20" t="s">
        <v>81</v>
      </c>
      <c r="N4" s="20" t="s">
        <v>82</v>
      </c>
      <c r="O4" s="20" t="s">
        <v>83</v>
      </c>
      <c r="P4" s="20" t="s">
        <v>84</v>
      </c>
      <c r="Q4" s="20" t="s">
        <v>85</v>
      </c>
      <c r="R4" s="20" t="s">
        <v>86</v>
      </c>
      <c r="S4" s="20" t="s">
        <v>87</v>
      </c>
      <c r="T4" s="20" t="s">
        <v>88</v>
      </c>
    </row>
    <row r="5" customFormat="false" ht="15" hidden="false" customHeight="false" outlineLevel="0" collapsed="false">
      <c r="A5" s="2" t="s">
        <v>89</v>
      </c>
      <c r="B5" s="28" t="n">
        <v>0</v>
      </c>
      <c r="C5" s="28" t="n">
        <v>1</v>
      </c>
      <c r="D5" s="28" t="n">
        <v>2</v>
      </c>
      <c r="E5" s="28" t="n">
        <v>3</v>
      </c>
      <c r="F5" s="28" t="n">
        <v>4</v>
      </c>
      <c r="G5" s="28" t="n">
        <v>5</v>
      </c>
      <c r="H5" s="28" t="n">
        <v>6</v>
      </c>
      <c r="I5" s="28" t="n">
        <v>7</v>
      </c>
      <c r="J5" s="28" t="n">
        <v>8</v>
      </c>
      <c r="K5" s="28" t="n">
        <v>9</v>
      </c>
      <c r="L5" s="28" t="n">
        <v>10</v>
      </c>
      <c r="M5" s="28" t="n">
        <v>11</v>
      </c>
      <c r="N5" s="28" t="n">
        <v>12</v>
      </c>
      <c r="O5" s="28" t="n">
        <v>13</v>
      </c>
      <c r="P5" s="28" t="n">
        <v>14</v>
      </c>
      <c r="Q5" s="28" t="n">
        <v>15</v>
      </c>
      <c r="R5" s="28" t="n">
        <v>16</v>
      </c>
      <c r="S5" s="28" t="n">
        <v>17</v>
      </c>
      <c r="T5" s="28" t="n">
        <v>18</v>
      </c>
    </row>
    <row r="7" customFormat="false" ht="15" hidden="false" customHeight="false" outlineLevel="0" collapsed="false">
      <c r="A7" s="3" t="str">
        <f aca="false">"Asset A  |  "&amp;Assets!$B$5</f>
        <v>Asset A  |  Quick-service restaurant (drive-thru)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customFormat="false" ht="15" hidden="false" customHeight="false" outlineLevel="0" collapsed="false">
      <c r="A8" s="5" t="s">
        <v>90</v>
      </c>
      <c r="B8" s="29" t="n">
        <f aca="false">IF(B$5=0,Assets!$B$7,0)</f>
        <v>1250000</v>
      </c>
      <c r="C8" s="29" t="n">
        <f aca="false">IF(C$5=0,Assets!$B$7,0)</f>
        <v>0</v>
      </c>
      <c r="D8" s="29" t="n">
        <f aca="false">IF(D$5=0,Assets!$B$7,0)</f>
        <v>0</v>
      </c>
      <c r="E8" s="29" t="n">
        <f aca="false">IF(E$5=0,Assets!$B$7,0)</f>
        <v>0</v>
      </c>
      <c r="F8" s="29" t="n">
        <f aca="false">IF(F$5=0,Assets!$B$7,0)</f>
        <v>0</v>
      </c>
      <c r="G8" s="29" t="n">
        <f aca="false">IF(G$5=0,Assets!$B$7,0)</f>
        <v>0</v>
      </c>
      <c r="H8" s="29" t="n">
        <f aca="false">IF(H$5=0,Assets!$B$7,0)</f>
        <v>0</v>
      </c>
      <c r="I8" s="29" t="n">
        <f aca="false">IF(I$5=0,Assets!$B$7,0)</f>
        <v>0</v>
      </c>
      <c r="J8" s="29" t="n">
        <f aca="false">IF(J$5=0,Assets!$B$7,0)</f>
        <v>0</v>
      </c>
      <c r="K8" s="29" t="n">
        <f aca="false">IF(K$5=0,Assets!$B$7,0)</f>
        <v>0</v>
      </c>
      <c r="L8" s="29" t="n">
        <f aca="false">IF(L$5=0,Assets!$B$7,0)</f>
        <v>0</v>
      </c>
      <c r="M8" s="29" t="n">
        <f aca="false">IF(M$5=0,Assets!$B$7,0)</f>
        <v>0</v>
      </c>
      <c r="N8" s="29" t="n">
        <f aca="false">IF(N$5=0,Assets!$B$7,0)</f>
        <v>0</v>
      </c>
      <c r="O8" s="29" t="n">
        <f aca="false">IF(O$5=0,Assets!$B$7,0)</f>
        <v>0</v>
      </c>
      <c r="P8" s="29" t="n">
        <f aca="false">IF(P$5=0,Assets!$B$7,0)</f>
        <v>0</v>
      </c>
      <c r="Q8" s="29" t="n">
        <f aca="false">IF(Q$5=0,Assets!$B$7,0)</f>
        <v>0</v>
      </c>
      <c r="R8" s="29" t="n">
        <f aca="false">IF(R$5=0,Assets!$B$7,0)</f>
        <v>0</v>
      </c>
      <c r="S8" s="29" t="n">
        <f aca="false">IF(S$5=0,Assets!$B$7,0)</f>
        <v>0</v>
      </c>
      <c r="T8" s="29" t="n">
        <f aca="false">IF(T$5=0,Assets!$B$7,0)</f>
        <v>0</v>
      </c>
    </row>
    <row r="9" customFormat="false" ht="15" hidden="false" customHeight="false" outlineLevel="0" collapsed="false">
      <c r="A9" s="5" t="s">
        <v>91</v>
      </c>
      <c r="B9" s="29" t="n">
        <f aca="false">IF(AND(B$5&gt;=1,B$5&lt;=Assets!$B$12),(Assets!$B$8+Assets!$B$6*Assets!$B$9+Assets!$B$10)/Assets!$B$12,0)</f>
        <v>0</v>
      </c>
      <c r="C9" s="29" t="n">
        <f aca="false">IF(AND(C$5&gt;=1,C$5&lt;=Assets!$B$12),(Assets!$B$8+Assets!$B$6*Assets!$B$9+Assets!$B$10)/Assets!$B$12,0)</f>
        <v>200444.444444444</v>
      </c>
      <c r="D9" s="29" t="n">
        <f aca="false">IF(AND(D$5&gt;=1,D$5&lt;=Assets!$B$12),(Assets!$B$8+Assets!$B$6*Assets!$B$9+Assets!$B$10)/Assets!$B$12,0)</f>
        <v>200444.444444444</v>
      </c>
      <c r="E9" s="29" t="n">
        <f aca="false">IF(AND(E$5&gt;=1,E$5&lt;=Assets!$B$12),(Assets!$B$8+Assets!$B$6*Assets!$B$9+Assets!$B$10)/Assets!$B$12,0)</f>
        <v>200444.444444444</v>
      </c>
      <c r="F9" s="29" t="n">
        <f aca="false">IF(AND(F$5&gt;=1,F$5&lt;=Assets!$B$12),(Assets!$B$8+Assets!$B$6*Assets!$B$9+Assets!$B$10)/Assets!$B$12,0)</f>
        <v>200444.444444444</v>
      </c>
      <c r="G9" s="29" t="n">
        <f aca="false">IF(AND(G$5&gt;=1,G$5&lt;=Assets!$B$12),(Assets!$B$8+Assets!$B$6*Assets!$B$9+Assets!$B$10)/Assets!$B$12,0)</f>
        <v>200444.444444444</v>
      </c>
      <c r="H9" s="29" t="n">
        <f aca="false">IF(AND(H$5&gt;=1,H$5&lt;=Assets!$B$12),(Assets!$B$8+Assets!$B$6*Assets!$B$9+Assets!$B$10)/Assets!$B$12,0)</f>
        <v>200444.444444444</v>
      </c>
      <c r="I9" s="29" t="n">
        <f aca="false">IF(AND(I$5&gt;=1,I$5&lt;=Assets!$B$12),(Assets!$B$8+Assets!$B$6*Assets!$B$9+Assets!$B$10)/Assets!$B$12,0)</f>
        <v>200444.444444444</v>
      </c>
      <c r="J9" s="29" t="n">
        <f aca="false">IF(AND(J$5&gt;=1,J$5&lt;=Assets!$B$12),(Assets!$B$8+Assets!$B$6*Assets!$B$9+Assets!$B$10)/Assets!$B$12,0)</f>
        <v>200444.444444444</v>
      </c>
      <c r="K9" s="29" t="n">
        <f aca="false">IF(AND(K$5&gt;=1,K$5&lt;=Assets!$B$12),(Assets!$B$8+Assets!$B$6*Assets!$B$9+Assets!$B$10)/Assets!$B$12,0)</f>
        <v>200444.444444444</v>
      </c>
      <c r="L9" s="29" t="n">
        <f aca="false">IF(AND(L$5&gt;=1,L$5&lt;=Assets!$B$12),(Assets!$B$8+Assets!$B$6*Assets!$B$9+Assets!$B$10)/Assets!$B$12,0)</f>
        <v>0</v>
      </c>
      <c r="M9" s="29" t="n">
        <f aca="false">IF(AND(M$5&gt;=1,M$5&lt;=Assets!$B$12),(Assets!$B$8+Assets!$B$6*Assets!$B$9+Assets!$B$10)/Assets!$B$12,0)</f>
        <v>0</v>
      </c>
      <c r="N9" s="29" t="n">
        <f aca="false">IF(AND(N$5&gt;=1,N$5&lt;=Assets!$B$12),(Assets!$B$8+Assets!$B$6*Assets!$B$9+Assets!$B$10)/Assets!$B$12,0)</f>
        <v>0</v>
      </c>
      <c r="O9" s="29" t="n">
        <f aca="false">IF(AND(O$5&gt;=1,O$5&lt;=Assets!$B$12),(Assets!$B$8+Assets!$B$6*Assets!$B$9+Assets!$B$10)/Assets!$B$12,0)</f>
        <v>0</v>
      </c>
      <c r="P9" s="29" t="n">
        <f aca="false">IF(AND(P$5&gt;=1,P$5&lt;=Assets!$B$12),(Assets!$B$8+Assets!$B$6*Assets!$B$9+Assets!$B$10)/Assets!$B$12,0)</f>
        <v>0</v>
      </c>
      <c r="Q9" s="29" t="n">
        <f aca="false">IF(AND(Q$5&gt;=1,Q$5&lt;=Assets!$B$12),(Assets!$B$8+Assets!$B$6*Assets!$B$9+Assets!$B$10)/Assets!$B$12,0)</f>
        <v>0</v>
      </c>
      <c r="R9" s="29" t="n">
        <f aca="false">IF(AND(R$5&gt;=1,R$5&lt;=Assets!$B$12),(Assets!$B$8+Assets!$B$6*Assets!$B$9+Assets!$B$10)/Assets!$B$12,0)</f>
        <v>0</v>
      </c>
      <c r="S9" s="29" t="n">
        <f aca="false">IF(AND(S$5&gt;=1,S$5&lt;=Assets!$B$12),(Assets!$B$8+Assets!$B$6*Assets!$B$9+Assets!$B$10)/Assets!$B$12,0)</f>
        <v>0</v>
      </c>
      <c r="T9" s="29" t="n">
        <f aca="false">IF(AND(T$5&gt;=1,T$5&lt;=Assets!$B$12),(Assets!$B$8+Assets!$B$6*Assets!$B$9+Assets!$B$10)/Assets!$B$12,0)</f>
        <v>0</v>
      </c>
    </row>
    <row r="10" customFormat="false" ht="15" hidden="false" customHeight="false" outlineLevel="0" collapsed="false">
      <c r="A10" s="5" t="s">
        <v>92</v>
      </c>
      <c r="B10" s="29" t="n">
        <f aca="false">IF(B$5=0,0.4*((Assets!$B$8+Assets!$B$6*Assets!$B$9+Assets!$B$10)*Assets!$B$11),IF(B$5&lt;=Assets!$B$12,0.6*((Assets!$B$8+Assets!$B$6*Assets!$B$9+Assets!$B$10)*Assets!$B$11)/Assets!$B$12,0))</f>
        <v>86592</v>
      </c>
      <c r="C10" s="29" t="n">
        <f aca="false">IF(C$5=0,0.4*((Assets!$B$8+Assets!$B$6*Assets!$B$9+Assets!$B$10)*Assets!$B$11),IF(C$5&lt;=Assets!$B$12,0.6*((Assets!$B$8+Assets!$B$6*Assets!$B$9+Assets!$B$10)*Assets!$B$11)/Assets!$B$12,0))</f>
        <v>14432</v>
      </c>
      <c r="D10" s="29" t="n">
        <f aca="false">IF(D$5=0,0.4*((Assets!$B$8+Assets!$B$6*Assets!$B$9+Assets!$B$10)*Assets!$B$11),IF(D$5&lt;=Assets!$B$12,0.6*((Assets!$B$8+Assets!$B$6*Assets!$B$9+Assets!$B$10)*Assets!$B$11)/Assets!$B$12,0))</f>
        <v>14432</v>
      </c>
      <c r="E10" s="29" t="n">
        <f aca="false">IF(E$5=0,0.4*((Assets!$B$8+Assets!$B$6*Assets!$B$9+Assets!$B$10)*Assets!$B$11),IF(E$5&lt;=Assets!$B$12,0.6*((Assets!$B$8+Assets!$B$6*Assets!$B$9+Assets!$B$10)*Assets!$B$11)/Assets!$B$12,0))</f>
        <v>14432</v>
      </c>
      <c r="F10" s="29" t="n">
        <f aca="false">IF(F$5=0,0.4*((Assets!$B$8+Assets!$B$6*Assets!$B$9+Assets!$B$10)*Assets!$B$11),IF(F$5&lt;=Assets!$B$12,0.6*((Assets!$B$8+Assets!$B$6*Assets!$B$9+Assets!$B$10)*Assets!$B$11)/Assets!$B$12,0))</f>
        <v>14432</v>
      </c>
      <c r="G10" s="29" t="n">
        <f aca="false">IF(G$5=0,0.4*((Assets!$B$8+Assets!$B$6*Assets!$B$9+Assets!$B$10)*Assets!$B$11),IF(G$5&lt;=Assets!$B$12,0.6*((Assets!$B$8+Assets!$B$6*Assets!$B$9+Assets!$B$10)*Assets!$B$11)/Assets!$B$12,0))</f>
        <v>14432</v>
      </c>
      <c r="H10" s="29" t="n">
        <f aca="false">IF(H$5=0,0.4*((Assets!$B$8+Assets!$B$6*Assets!$B$9+Assets!$B$10)*Assets!$B$11),IF(H$5&lt;=Assets!$B$12,0.6*((Assets!$B$8+Assets!$B$6*Assets!$B$9+Assets!$B$10)*Assets!$B$11)/Assets!$B$12,0))</f>
        <v>14432</v>
      </c>
      <c r="I10" s="29" t="n">
        <f aca="false">IF(I$5=0,0.4*((Assets!$B$8+Assets!$B$6*Assets!$B$9+Assets!$B$10)*Assets!$B$11),IF(I$5&lt;=Assets!$B$12,0.6*((Assets!$B$8+Assets!$B$6*Assets!$B$9+Assets!$B$10)*Assets!$B$11)/Assets!$B$12,0))</f>
        <v>14432</v>
      </c>
      <c r="J10" s="29" t="n">
        <f aca="false">IF(J$5=0,0.4*((Assets!$B$8+Assets!$B$6*Assets!$B$9+Assets!$B$10)*Assets!$B$11),IF(J$5&lt;=Assets!$B$12,0.6*((Assets!$B$8+Assets!$B$6*Assets!$B$9+Assets!$B$10)*Assets!$B$11)/Assets!$B$12,0))</f>
        <v>14432</v>
      </c>
      <c r="K10" s="29" t="n">
        <f aca="false">IF(K$5=0,0.4*((Assets!$B$8+Assets!$B$6*Assets!$B$9+Assets!$B$10)*Assets!$B$11),IF(K$5&lt;=Assets!$B$12,0.6*((Assets!$B$8+Assets!$B$6*Assets!$B$9+Assets!$B$10)*Assets!$B$11)/Assets!$B$12,0))</f>
        <v>14432</v>
      </c>
      <c r="L10" s="29" t="n">
        <f aca="false">IF(L$5=0,0.4*((Assets!$B$8+Assets!$B$6*Assets!$B$9+Assets!$B$10)*Assets!$B$11),IF(L$5&lt;=Assets!$B$12,0.6*((Assets!$B$8+Assets!$B$6*Assets!$B$9+Assets!$B$10)*Assets!$B$11)/Assets!$B$12,0))</f>
        <v>0</v>
      </c>
      <c r="M10" s="29" t="n">
        <f aca="false">IF(M$5=0,0.4*((Assets!$B$8+Assets!$B$6*Assets!$B$9+Assets!$B$10)*Assets!$B$11),IF(M$5&lt;=Assets!$B$12,0.6*((Assets!$B$8+Assets!$B$6*Assets!$B$9+Assets!$B$10)*Assets!$B$11)/Assets!$B$12,0))</f>
        <v>0</v>
      </c>
      <c r="N10" s="29" t="n">
        <f aca="false">IF(N$5=0,0.4*((Assets!$B$8+Assets!$B$6*Assets!$B$9+Assets!$B$10)*Assets!$B$11),IF(N$5&lt;=Assets!$B$12,0.6*((Assets!$B$8+Assets!$B$6*Assets!$B$9+Assets!$B$10)*Assets!$B$11)/Assets!$B$12,0))</f>
        <v>0</v>
      </c>
      <c r="O10" s="29" t="n">
        <f aca="false">IF(O$5=0,0.4*((Assets!$B$8+Assets!$B$6*Assets!$B$9+Assets!$B$10)*Assets!$B$11),IF(O$5&lt;=Assets!$B$12,0.6*((Assets!$B$8+Assets!$B$6*Assets!$B$9+Assets!$B$10)*Assets!$B$11)/Assets!$B$12,0))</f>
        <v>0</v>
      </c>
      <c r="P10" s="29" t="n">
        <f aca="false">IF(P$5=0,0.4*((Assets!$B$8+Assets!$B$6*Assets!$B$9+Assets!$B$10)*Assets!$B$11),IF(P$5&lt;=Assets!$B$12,0.6*((Assets!$B$8+Assets!$B$6*Assets!$B$9+Assets!$B$10)*Assets!$B$11)/Assets!$B$12,0))</f>
        <v>0</v>
      </c>
      <c r="Q10" s="29" t="n">
        <f aca="false">IF(Q$5=0,0.4*((Assets!$B$8+Assets!$B$6*Assets!$B$9+Assets!$B$10)*Assets!$B$11),IF(Q$5&lt;=Assets!$B$12,0.6*((Assets!$B$8+Assets!$B$6*Assets!$B$9+Assets!$B$10)*Assets!$B$11)/Assets!$B$12,0))</f>
        <v>0</v>
      </c>
      <c r="R10" s="29" t="n">
        <f aca="false">IF(R$5=0,0.4*((Assets!$B$8+Assets!$B$6*Assets!$B$9+Assets!$B$10)*Assets!$B$11),IF(R$5&lt;=Assets!$B$12,0.6*((Assets!$B$8+Assets!$B$6*Assets!$B$9+Assets!$B$10)*Assets!$B$11)/Assets!$B$12,0))</f>
        <v>0</v>
      </c>
      <c r="S10" s="29" t="n">
        <f aca="false">IF(S$5=0,0.4*((Assets!$B$8+Assets!$B$6*Assets!$B$9+Assets!$B$10)*Assets!$B$11),IF(S$5&lt;=Assets!$B$12,0.6*((Assets!$B$8+Assets!$B$6*Assets!$B$9+Assets!$B$10)*Assets!$B$11)/Assets!$B$12,0))</f>
        <v>0</v>
      </c>
      <c r="T10" s="29" t="n">
        <f aca="false">IF(T$5=0,0.4*((Assets!$B$8+Assets!$B$6*Assets!$B$9+Assets!$B$10)*Assets!$B$11),IF(T$5&lt;=Assets!$B$12,0.6*((Assets!$B$8+Assets!$B$6*Assets!$B$9+Assets!$B$10)*Assets!$B$11)/Assets!$B$12,0))</f>
        <v>0</v>
      </c>
    </row>
    <row r="11" customFormat="false" ht="15" hidden="false" customHeight="false" outlineLevel="0" collapsed="false">
      <c r="A11" s="5" t="s">
        <v>93</v>
      </c>
      <c r="B11" s="29" t="n">
        <f aca="false">IF(B$5=0,Assets!$B$23*Assets!$B$21*(Assets!$B$7+(Assets!$B$8+Assets!$B$6*Assets!$B$9+Assets!$B$10)+((Assets!$B$8+Assets!$B$6*Assets!$B$9+Assets!$B$10)*Assets!$B$11)),0)</f>
        <v>21258.12</v>
      </c>
      <c r="C11" s="29" t="n">
        <f aca="false">IF(C$5=0,Assets!$B$23*Assets!$B$21*(Assets!$B$7+(Assets!$B$8+Assets!$B$6*Assets!$B$9+Assets!$B$10)+((Assets!$B$8+Assets!$B$6*Assets!$B$9+Assets!$B$10)*Assets!$B$11)),0)</f>
        <v>0</v>
      </c>
      <c r="D11" s="29" t="n">
        <f aca="false">IF(D$5=0,Assets!$B$23*Assets!$B$21*(Assets!$B$7+(Assets!$B$8+Assets!$B$6*Assets!$B$9+Assets!$B$10)+((Assets!$B$8+Assets!$B$6*Assets!$B$9+Assets!$B$10)*Assets!$B$11)),0)</f>
        <v>0</v>
      </c>
      <c r="E11" s="29" t="n">
        <f aca="false">IF(E$5=0,Assets!$B$23*Assets!$B$21*(Assets!$B$7+(Assets!$B$8+Assets!$B$6*Assets!$B$9+Assets!$B$10)+((Assets!$B$8+Assets!$B$6*Assets!$B$9+Assets!$B$10)*Assets!$B$11)),0)</f>
        <v>0</v>
      </c>
      <c r="F11" s="29" t="n">
        <f aca="false">IF(F$5=0,Assets!$B$23*Assets!$B$21*(Assets!$B$7+(Assets!$B$8+Assets!$B$6*Assets!$B$9+Assets!$B$10)+((Assets!$B$8+Assets!$B$6*Assets!$B$9+Assets!$B$10)*Assets!$B$11)),0)</f>
        <v>0</v>
      </c>
      <c r="G11" s="29" t="n">
        <f aca="false">IF(G$5=0,Assets!$B$23*Assets!$B$21*(Assets!$B$7+(Assets!$B$8+Assets!$B$6*Assets!$B$9+Assets!$B$10)+((Assets!$B$8+Assets!$B$6*Assets!$B$9+Assets!$B$10)*Assets!$B$11)),0)</f>
        <v>0</v>
      </c>
      <c r="H11" s="29" t="n">
        <f aca="false">IF(H$5=0,Assets!$B$23*Assets!$B$21*(Assets!$B$7+(Assets!$B$8+Assets!$B$6*Assets!$B$9+Assets!$B$10)+((Assets!$B$8+Assets!$B$6*Assets!$B$9+Assets!$B$10)*Assets!$B$11)),0)</f>
        <v>0</v>
      </c>
      <c r="I11" s="29" t="n">
        <f aca="false">IF(I$5=0,Assets!$B$23*Assets!$B$21*(Assets!$B$7+(Assets!$B$8+Assets!$B$6*Assets!$B$9+Assets!$B$10)+((Assets!$B$8+Assets!$B$6*Assets!$B$9+Assets!$B$10)*Assets!$B$11)),0)</f>
        <v>0</v>
      </c>
      <c r="J11" s="29" t="n">
        <f aca="false">IF(J$5=0,Assets!$B$23*Assets!$B$21*(Assets!$B$7+(Assets!$B$8+Assets!$B$6*Assets!$B$9+Assets!$B$10)+((Assets!$B$8+Assets!$B$6*Assets!$B$9+Assets!$B$10)*Assets!$B$11)),0)</f>
        <v>0</v>
      </c>
      <c r="K11" s="29" t="n">
        <f aca="false">IF(K$5=0,Assets!$B$23*Assets!$B$21*(Assets!$B$7+(Assets!$B$8+Assets!$B$6*Assets!$B$9+Assets!$B$10)+((Assets!$B$8+Assets!$B$6*Assets!$B$9+Assets!$B$10)*Assets!$B$11)),0)</f>
        <v>0</v>
      </c>
      <c r="L11" s="29" t="n">
        <f aca="false">IF(L$5=0,Assets!$B$23*Assets!$B$21*(Assets!$B$7+(Assets!$B$8+Assets!$B$6*Assets!$B$9+Assets!$B$10)+((Assets!$B$8+Assets!$B$6*Assets!$B$9+Assets!$B$10)*Assets!$B$11)),0)</f>
        <v>0</v>
      </c>
      <c r="M11" s="29" t="n">
        <f aca="false">IF(M$5=0,Assets!$B$23*Assets!$B$21*(Assets!$B$7+(Assets!$B$8+Assets!$B$6*Assets!$B$9+Assets!$B$10)+((Assets!$B$8+Assets!$B$6*Assets!$B$9+Assets!$B$10)*Assets!$B$11)),0)</f>
        <v>0</v>
      </c>
      <c r="N11" s="29" t="n">
        <f aca="false">IF(N$5=0,Assets!$B$23*Assets!$B$21*(Assets!$B$7+(Assets!$B$8+Assets!$B$6*Assets!$B$9+Assets!$B$10)+((Assets!$B$8+Assets!$B$6*Assets!$B$9+Assets!$B$10)*Assets!$B$11)),0)</f>
        <v>0</v>
      </c>
      <c r="O11" s="29" t="n">
        <f aca="false">IF(O$5=0,Assets!$B$23*Assets!$B$21*(Assets!$B$7+(Assets!$B$8+Assets!$B$6*Assets!$B$9+Assets!$B$10)+((Assets!$B$8+Assets!$B$6*Assets!$B$9+Assets!$B$10)*Assets!$B$11)),0)</f>
        <v>0</v>
      </c>
      <c r="P11" s="29" t="n">
        <f aca="false">IF(P$5=0,Assets!$B$23*Assets!$B$21*(Assets!$B$7+(Assets!$B$8+Assets!$B$6*Assets!$B$9+Assets!$B$10)+((Assets!$B$8+Assets!$B$6*Assets!$B$9+Assets!$B$10)*Assets!$B$11)),0)</f>
        <v>0</v>
      </c>
      <c r="Q11" s="29" t="n">
        <f aca="false">IF(Q$5=0,Assets!$B$23*Assets!$B$21*(Assets!$B$7+(Assets!$B$8+Assets!$B$6*Assets!$B$9+Assets!$B$10)+((Assets!$B$8+Assets!$B$6*Assets!$B$9+Assets!$B$10)*Assets!$B$11)),0)</f>
        <v>0</v>
      </c>
      <c r="R11" s="29" t="n">
        <f aca="false">IF(R$5=0,Assets!$B$23*Assets!$B$21*(Assets!$B$7+(Assets!$B$8+Assets!$B$6*Assets!$B$9+Assets!$B$10)+((Assets!$B$8+Assets!$B$6*Assets!$B$9+Assets!$B$10)*Assets!$B$11)),0)</f>
        <v>0</v>
      </c>
      <c r="S11" s="29" t="n">
        <f aca="false">IF(S$5=0,Assets!$B$23*Assets!$B$21*(Assets!$B$7+(Assets!$B$8+Assets!$B$6*Assets!$B$9+Assets!$B$10)+((Assets!$B$8+Assets!$B$6*Assets!$B$9+Assets!$B$10)*Assets!$B$11)),0)</f>
        <v>0</v>
      </c>
      <c r="T11" s="29" t="n">
        <f aca="false">IF(T$5=0,Assets!$B$23*Assets!$B$21*(Assets!$B$7+(Assets!$B$8+Assets!$B$6*Assets!$B$9+Assets!$B$10)+((Assets!$B$8+Assets!$B$6*Assets!$B$9+Assets!$B$10)*Assets!$B$11)),0)</f>
        <v>0</v>
      </c>
    </row>
    <row r="12" customFormat="false" ht="15" hidden="false" customHeight="false" outlineLevel="0" collapsed="false">
      <c r="A12" s="30" t="s">
        <v>94</v>
      </c>
      <c r="B12" s="31" t="n">
        <f aca="false">SUM(B8:B11)</f>
        <v>1357850.12</v>
      </c>
      <c r="C12" s="31" t="n">
        <f aca="false">SUM(C8:C11)</f>
        <v>214876.444444444</v>
      </c>
      <c r="D12" s="31" t="n">
        <f aca="false">SUM(D8:D11)</f>
        <v>214876.444444444</v>
      </c>
      <c r="E12" s="31" t="n">
        <f aca="false">SUM(E8:E11)</f>
        <v>214876.444444444</v>
      </c>
      <c r="F12" s="31" t="n">
        <f aca="false">SUM(F8:F11)</f>
        <v>214876.444444444</v>
      </c>
      <c r="G12" s="31" t="n">
        <f aca="false">SUM(G8:G11)</f>
        <v>214876.444444444</v>
      </c>
      <c r="H12" s="31" t="n">
        <f aca="false">SUM(H8:H11)</f>
        <v>214876.444444444</v>
      </c>
      <c r="I12" s="31" t="n">
        <f aca="false">SUM(I8:I11)</f>
        <v>214876.444444444</v>
      </c>
      <c r="J12" s="31" t="n">
        <f aca="false">SUM(J8:J11)</f>
        <v>214876.444444444</v>
      </c>
      <c r="K12" s="31" t="n">
        <f aca="false">SUM(K8:K11)</f>
        <v>214876.444444444</v>
      </c>
      <c r="L12" s="31" t="n">
        <f aca="false">SUM(L8:L11)</f>
        <v>0</v>
      </c>
      <c r="M12" s="31" t="n">
        <f aca="false">SUM(M8:M11)</f>
        <v>0</v>
      </c>
      <c r="N12" s="31" t="n">
        <f aca="false">SUM(N8:N11)</f>
        <v>0</v>
      </c>
      <c r="O12" s="31" t="n">
        <f aca="false">SUM(O8:O11)</f>
        <v>0</v>
      </c>
      <c r="P12" s="31" t="n">
        <f aca="false">SUM(P8:P11)</f>
        <v>0</v>
      </c>
      <c r="Q12" s="31" t="n">
        <f aca="false">SUM(Q8:Q11)</f>
        <v>0</v>
      </c>
      <c r="R12" s="31" t="n">
        <f aca="false">SUM(R8:R11)</f>
        <v>0</v>
      </c>
      <c r="S12" s="31" t="n">
        <f aca="false">SUM(S8:S11)</f>
        <v>0</v>
      </c>
      <c r="T12" s="31" t="n">
        <f aca="false">SUM(T8:T11)</f>
        <v>0</v>
      </c>
    </row>
    <row r="13" customFormat="false" ht="15" hidden="false" customHeight="false" outlineLevel="0" collapsed="false">
      <c r="A13" s="5" t="s">
        <v>95</v>
      </c>
      <c r="B13" s="29" t="n">
        <f aca="false">MIN(B12,MAX(0,(1-Assets!$B$21)*SUM($B12:$T12)-0))</f>
        <v>1152108.342</v>
      </c>
      <c r="C13" s="29" t="n">
        <f aca="false">MIN(C12,MAX(0,(1-Assets!$B$21)*SUM($B12:$T12)-SUM($B13:B13)))</f>
        <v>0</v>
      </c>
      <c r="D13" s="29" t="n">
        <f aca="false">MIN(D12,MAX(0,(1-Assets!$B$21)*SUM($B12:$T12)-SUM($B13:C13)))</f>
        <v>0</v>
      </c>
      <c r="E13" s="29" t="n">
        <f aca="false">MIN(E12,MAX(0,(1-Assets!$B$21)*SUM($B12:$T12)-SUM($B13:D13)))</f>
        <v>0</v>
      </c>
      <c r="F13" s="29" t="n">
        <f aca="false">MIN(F12,MAX(0,(1-Assets!$B$21)*SUM($B12:$T12)-SUM($B13:E13)))</f>
        <v>0</v>
      </c>
      <c r="G13" s="29" t="n">
        <f aca="false">MIN(G12,MAX(0,(1-Assets!$B$21)*SUM($B12:$T12)-SUM($B13:F13)))</f>
        <v>0</v>
      </c>
      <c r="H13" s="29" t="n">
        <f aca="false">MIN(H12,MAX(0,(1-Assets!$B$21)*SUM($B12:$T12)-SUM($B13:G13)))</f>
        <v>0</v>
      </c>
      <c r="I13" s="29" t="n">
        <f aca="false">MIN(I12,MAX(0,(1-Assets!$B$21)*SUM($B12:$T12)-SUM($B13:H13)))</f>
        <v>0</v>
      </c>
      <c r="J13" s="29" t="n">
        <f aca="false">MIN(J12,MAX(0,(1-Assets!$B$21)*SUM($B12:$T12)-SUM($B13:I13)))</f>
        <v>0</v>
      </c>
      <c r="K13" s="29" t="n">
        <f aca="false">MIN(K12,MAX(0,(1-Assets!$B$21)*SUM($B12:$T12)-SUM($B13:J13)))</f>
        <v>0</v>
      </c>
      <c r="L13" s="29" t="n">
        <f aca="false">MIN(L12,MAX(0,(1-Assets!$B$21)*SUM($B12:$T12)-SUM($B13:K13)))</f>
        <v>0</v>
      </c>
      <c r="M13" s="29" t="n">
        <f aca="false">MIN(M12,MAX(0,(1-Assets!$B$21)*SUM($B12:$T12)-SUM($B13:L13)))</f>
        <v>0</v>
      </c>
      <c r="N13" s="29" t="n">
        <f aca="false">MIN(N12,MAX(0,(1-Assets!$B$21)*SUM($B12:$T12)-SUM($B13:M13)))</f>
        <v>0</v>
      </c>
      <c r="O13" s="29" t="n">
        <f aca="false">MIN(O12,MAX(0,(1-Assets!$B$21)*SUM($B12:$T12)-SUM($B13:N13)))</f>
        <v>0</v>
      </c>
      <c r="P13" s="29" t="n">
        <f aca="false">MIN(P12,MAX(0,(1-Assets!$B$21)*SUM($B12:$T12)-SUM($B13:O13)))</f>
        <v>0</v>
      </c>
      <c r="Q13" s="29" t="n">
        <f aca="false">MIN(Q12,MAX(0,(1-Assets!$B$21)*SUM($B12:$T12)-SUM($B13:P13)))</f>
        <v>0</v>
      </c>
      <c r="R13" s="29" t="n">
        <f aca="false">MIN(R12,MAX(0,(1-Assets!$B$21)*SUM($B12:$T12)-SUM($B13:Q13)))</f>
        <v>0</v>
      </c>
      <c r="S13" s="29" t="n">
        <f aca="false">MIN(S12,MAX(0,(1-Assets!$B$21)*SUM($B12:$T12)-SUM($B13:R13)))</f>
        <v>0</v>
      </c>
      <c r="T13" s="29" t="n">
        <f aca="false">MIN(T12,MAX(0,(1-Assets!$B$21)*SUM($B12:$T12)-SUM($B13:S13)))</f>
        <v>0</v>
      </c>
    </row>
    <row r="14" customFormat="false" ht="15" hidden="false" customHeight="false" outlineLevel="0" collapsed="false">
      <c r="A14" s="5" t="s">
        <v>96</v>
      </c>
      <c r="B14" s="29" t="n">
        <f aca="false">B12-B13</f>
        <v>205741.778</v>
      </c>
      <c r="C14" s="29" t="n">
        <f aca="false">C12-C13</f>
        <v>214876.444444444</v>
      </c>
      <c r="D14" s="29" t="n">
        <f aca="false">D12-D13</f>
        <v>214876.444444444</v>
      </c>
      <c r="E14" s="29" t="n">
        <f aca="false">E12-E13</f>
        <v>214876.444444444</v>
      </c>
      <c r="F14" s="29" t="n">
        <f aca="false">F12-F13</f>
        <v>214876.444444444</v>
      </c>
      <c r="G14" s="29" t="n">
        <f aca="false">G12-G13</f>
        <v>214876.444444444</v>
      </c>
      <c r="H14" s="29" t="n">
        <f aca="false">H12-H13</f>
        <v>214876.444444444</v>
      </c>
      <c r="I14" s="29" t="n">
        <f aca="false">I12-I13</f>
        <v>214876.444444444</v>
      </c>
      <c r="J14" s="29" t="n">
        <f aca="false">J12-J13</f>
        <v>214876.444444444</v>
      </c>
      <c r="K14" s="29" t="n">
        <f aca="false">K12-K13</f>
        <v>214876.444444444</v>
      </c>
      <c r="L14" s="29" t="n">
        <f aca="false">L12-L13</f>
        <v>0</v>
      </c>
      <c r="M14" s="29" t="n">
        <f aca="false">M12-M13</f>
        <v>0</v>
      </c>
      <c r="N14" s="29" t="n">
        <f aca="false">N12-N13</f>
        <v>0</v>
      </c>
      <c r="O14" s="29" t="n">
        <f aca="false">O12-O13</f>
        <v>0</v>
      </c>
      <c r="P14" s="29" t="n">
        <f aca="false">P12-P13</f>
        <v>0</v>
      </c>
      <c r="Q14" s="29" t="n">
        <f aca="false">Q12-Q13</f>
        <v>0</v>
      </c>
      <c r="R14" s="29" t="n">
        <f aca="false">R12-R13</f>
        <v>0</v>
      </c>
      <c r="S14" s="29" t="n">
        <f aca="false">S12-S13</f>
        <v>0</v>
      </c>
      <c r="T14" s="29" t="n">
        <f aca="false">T12-T13</f>
        <v>0</v>
      </c>
    </row>
    <row r="15" customFormat="false" ht="15" hidden="false" customHeight="false" outlineLevel="0" collapsed="false">
      <c r="A15" s="5" t="s">
        <v>97</v>
      </c>
      <c r="B15" s="29" t="n">
        <v>0</v>
      </c>
      <c r="C15" s="29" t="n">
        <f aca="false">B17</f>
        <v>205741.778</v>
      </c>
      <c r="D15" s="29" t="n">
        <f aca="false">C17</f>
        <v>421904.108556945</v>
      </c>
      <c r="E15" s="29" t="n">
        <f aca="false">D17</f>
        <v>639417.45367987</v>
      </c>
      <c r="F15" s="29" t="n">
        <f aca="false">E17</f>
        <v>858290.257209814</v>
      </c>
      <c r="G15" s="29" t="n">
        <f aca="false">F17</f>
        <v>1078531.01576182</v>
      </c>
      <c r="H15" s="29" t="n">
        <f aca="false">G17</f>
        <v>1300148.27905478</v>
      </c>
      <c r="I15" s="29" t="n">
        <f aca="false">H17</f>
        <v>1523150.65024331</v>
      </c>
      <c r="J15" s="29" t="n">
        <f aca="false">I17</f>
        <v>1747546.78625178</v>
      </c>
      <c r="K15" s="29" t="n">
        <f aca="false">J17</f>
        <v>1973345.3981103</v>
      </c>
      <c r="L15" s="29" t="n">
        <f aca="false">K17</f>
        <v>2200555.25129293</v>
      </c>
      <c r="M15" s="29" t="n">
        <f aca="false">L17</f>
        <v>2214308.72161351</v>
      </c>
      <c r="N15" s="29" t="n">
        <f aca="false">M17</f>
        <v>2228148.15112359</v>
      </c>
      <c r="O15" s="29" t="n">
        <f aca="false">N17</f>
        <v>0</v>
      </c>
      <c r="P15" s="29" t="n">
        <f aca="false">O17</f>
        <v>0</v>
      </c>
      <c r="Q15" s="29" t="n">
        <f aca="false">P17</f>
        <v>0</v>
      </c>
      <c r="R15" s="29" t="n">
        <f aca="false">Q17</f>
        <v>0</v>
      </c>
      <c r="S15" s="29" t="n">
        <f aca="false">R17</f>
        <v>0</v>
      </c>
      <c r="T15" s="29" t="n">
        <f aca="false">S17</f>
        <v>0</v>
      </c>
    </row>
    <row r="16" customFormat="false" ht="15" hidden="false" customHeight="false" outlineLevel="0" collapsed="false">
      <c r="A16" s="5" t="s">
        <v>98</v>
      </c>
      <c r="B16" s="29" t="n">
        <f aca="false">IF(B$5&lt;=(Assets!$B$12+Assets!$B$13),B15*Assets!$B$22/12,0)</f>
        <v>0</v>
      </c>
      <c r="C16" s="29" t="n">
        <f aca="false">IF(C$5&lt;=(Assets!$B$12+Assets!$B$13),C15*Assets!$B$22/12,0)</f>
        <v>1285.8861125</v>
      </c>
      <c r="D16" s="29" t="n">
        <f aca="false">IF(D$5&lt;=(Assets!$B$12+Assets!$B$13),D15*Assets!$B$22/12,0)</f>
        <v>2636.9006784809</v>
      </c>
      <c r="E16" s="29" t="n">
        <f aca="false">IF(E$5&lt;=(Assets!$B$12+Assets!$B$13),E15*Assets!$B$22/12,0)</f>
        <v>3996.35908549919</v>
      </c>
      <c r="F16" s="29" t="n">
        <f aca="false">IF(F$5&lt;=(Assets!$B$12+Assets!$B$13),F15*Assets!$B$22/12,0)</f>
        <v>5364.31410756134</v>
      </c>
      <c r="G16" s="29" t="n">
        <f aca="false">IF(G$5&lt;=(Assets!$B$12+Assets!$B$13),G15*Assets!$B$22/12,0)</f>
        <v>6740.81884851137</v>
      </c>
      <c r="H16" s="29" t="n">
        <f aca="false">IF(H$5&lt;=(Assets!$B$12+Assets!$B$13),H15*Assets!$B$22/12,0)</f>
        <v>8125.92674409234</v>
      </c>
      <c r="I16" s="29" t="n">
        <f aca="false">IF(I$5&lt;=(Assets!$B$12+Assets!$B$13),I15*Assets!$B$22/12,0)</f>
        <v>9519.6915640207</v>
      </c>
      <c r="J16" s="29" t="n">
        <f aca="false">IF(J$5&lt;=(Assets!$B$12+Assets!$B$13),J15*Assets!$B$22/12,0)</f>
        <v>10922.1674140736</v>
      </c>
      <c r="K16" s="29" t="n">
        <f aca="false">IF(K$5&lt;=(Assets!$B$12+Assets!$B$13),K15*Assets!$B$22/12,0)</f>
        <v>12333.4087381893</v>
      </c>
      <c r="L16" s="29" t="n">
        <f aca="false">IF(L$5&lt;=(Assets!$B$12+Assets!$B$13),L15*Assets!$B$22/12,0)</f>
        <v>13753.4703205808</v>
      </c>
      <c r="M16" s="29" t="n">
        <f aca="false">IF(M$5&lt;=(Assets!$B$12+Assets!$B$13),M15*Assets!$B$22/12,0)</f>
        <v>13839.4295100844</v>
      </c>
      <c r="N16" s="29" t="n">
        <f aca="false">IF(N$5&lt;=(Assets!$B$12+Assets!$B$13),N15*Assets!$B$22/12,0)</f>
        <v>13925.9259445225</v>
      </c>
      <c r="O16" s="29" t="n">
        <f aca="false">IF(O$5&lt;=(Assets!$B$12+Assets!$B$13),O15*Assets!$B$22/12,0)</f>
        <v>0</v>
      </c>
      <c r="P16" s="29" t="n">
        <f aca="false">IF(P$5&lt;=(Assets!$B$12+Assets!$B$13),P15*Assets!$B$22/12,0)</f>
        <v>0</v>
      </c>
      <c r="Q16" s="29" t="n">
        <f aca="false">IF(Q$5&lt;=(Assets!$B$12+Assets!$B$13),Q15*Assets!$B$22/12,0)</f>
        <v>0</v>
      </c>
      <c r="R16" s="29" t="n">
        <f aca="false">IF(R$5&lt;=(Assets!$B$12+Assets!$B$13),R15*Assets!$B$22/12,0)</f>
        <v>0</v>
      </c>
      <c r="S16" s="29" t="n">
        <f aca="false">IF(S$5&lt;=(Assets!$B$12+Assets!$B$13),S15*Assets!$B$22/12,0)</f>
        <v>0</v>
      </c>
      <c r="T16" s="29" t="n">
        <f aca="false">IF(T$5&lt;=(Assets!$B$12+Assets!$B$13),T15*Assets!$B$22/12,0)</f>
        <v>0</v>
      </c>
    </row>
    <row r="17" customFormat="false" ht="15" hidden="false" customHeight="false" outlineLevel="0" collapsed="false">
      <c r="A17" s="30" t="s">
        <v>99</v>
      </c>
      <c r="B17" s="31" t="n">
        <f aca="false">IF(B$5&lt;(Assets!$B$12+Assets!$B$13),B15+B14+B16,IF(B$5=(Assets!$B$12+Assets!$B$13),0,0))</f>
        <v>205741.778</v>
      </c>
      <c r="C17" s="31" t="n">
        <f aca="false">IF(C$5&lt;(Assets!$B$12+Assets!$B$13),C15+C14+C16,IF(C$5=(Assets!$B$12+Assets!$B$13),0,0))</f>
        <v>421904.108556945</v>
      </c>
      <c r="D17" s="31" t="n">
        <f aca="false">IF(D$5&lt;(Assets!$B$12+Assets!$B$13),D15+D14+D16,IF(D$5=(Assets!$B$12+Assets!$B$13),0,0))</f>
        <v>639417.45367987</v>
      </c>
      <c r="E17" s="31" t="n">
        <f aca="false">IF(E$5&lt;(Assets!$B$12+Assets!$B$13),E15+E14+E16,IF(E$5=(Assets!$B$12+Assets!$B$13),0,0))</f>
        <v>858290.257209814</v>
      </c>
      <c r="F17" s="31" t="n">
        <f aca="false">IF(F$5&lt;(Assets!$B$12+Assets!$B$13),F15+F14+F16,IF(F$5=(Assets!$B$12+Assets!$B$13),0,0))</f>
        <v>1078531.01576182</v>
      </c>
      <c r="G17" s="31" t="n">
        <f aca="false">IF(G$5&lt;(Assets!$B$12+Assets!$B$13),G15+G14+G16,IF(G$5=(Assets!$B$12+Assets!$B$13),0,0))</f>
        <v>1300148.27905478</v>
      </c>
      <c r="H17" s="31" t="n">
        <f aca="false">IF(H$5&lt;(Assets!$B$12+Assets!$B$13),H15+H14+H16,IF(H$5=(Assets!$B$12+Assets!$B$13),0,0))</f>
        <v>1523150.65024331</v>
      </c>
      <c r="I17" s="31" t="n">
        <f aca="false">IF(I$5&lt;(Assets!$B$12+Assets!$B$13),I15+I14+I16,IF(I$5=(Assets!$B$12+Assets!$B$13),0,0))</f>
        <v>1747546.78625178</v>
      </c>
      <c r="J17" s="31" t="n">
        <f aca="false">IF(J$5&lt;(Assets!$B$12+Assets!$B$13),J15+J14+J16,IF(J$5=(Assets!$B$12+Assets!$B$13),0,0))</f>
        <v>1973345.3981103</v>
      </c>
      <c r="K17" s="31" t="n">
        <f aca="false">IF(K$5&lt;(Assets!$B$12+Assets!$B$13),K15+K14+K16,IF(K$5=(Assets!$B$12+Assets!$B$13),0,0))</f>
        <v>2200555.25129293</v>
      </c>
      <c r="L17" s="31" t="n">
        <f aca="false">IF(L$5&lt;(Assets!$B$12+Assets!$B$13),L15+L14+L16,IF(L$5=(Assets!$B$12+Assets!$B$13),0,0))</f>
        <v>2214308.72161351</v>
      </c>
      <c r="M17" s="31" t="n">
        <f aca="false">IF(M$5&lt;(Assets!$B$12+Assets!$B$13),M15+M14+M16,IF(M$5=(Assets!$B$12+Assets!$B$13),0,0))</f>
        <v>2228148.15112359</v>
      </c>
      <c r="N17" s="31" t="n">
        <f aca="false">IF(N$5&lt;(Assets!$B$12+Assets!$B$13),N15+N14+N16,IF(N$5=(Assets!$B$12+Assets!$B$13),0,0))</f>
        <v>0</v>
      </c>
      <c r="O17" s="31" t="n">
        <f aca="false">IF(O$5&lt;(Assets!$B$12+Assets!$B$13),O15+O14+O16,IF(O$5=(Assets!$B$12+Assets!$B$13),0,0))</f>
        <v>0</v>
      </c>
      <c r="P17" s="31" t="n">
        <f aca="false">IF(P$5&lt;(Assets!$B$12+Assets!$B$13),P15+P14+P16,IF(P$5=(Assets!$B$12+Assets!$B$13),0,0))</f>
        <v>0</v>
      </c>
      <c r="Q17" s="31" t="n">
        <f aca="false">IF(Q$5&lt;(Assets!$B$12+Assets!$B$13),Q15+Q14+Q16,IF(Q$5=(Assets!$B$12+Assets!$B$13),0,0))</f>
        <v>0</v>
      </c>
      <c r="R17" s="31" t="n">
        <f aca="false">IF(R$5&lt;(Assets!$B$12+Assets!$B$13),R15+R14+R16,IF(R$5=(Assets!$B$12+Assets!$B$13),0,0))</f>
        <v>0</v>
      </c>
      <c r="S17" s="31" t="n">
        <f aca="false">IF(S$5&lt;(Assets!$B$12+Assets!$B$13),S15+S14+S16,IF(S$5=(Assets!$B$12+Assets!$B$13),0,0))</f>
        <v>0</v>
      </c>
      <c r="T17" s="31" t="n">
        <f aca="false">IF(T$5&lt;(Assets!$B$12+Assets!$B$13),T15+T14+T16,IF(T$5=(Assets!$B$12+Assets!$B$13),0,0))</f>
        <v>0</v>
      </c>
    </row>
    <row r="18" customFormat="false" ht="15" hidden="false" customHeight="false" outlineLevel="0" collapsed="false">
      <c r="A18" s="5" t="s">
        <v>100</v>
      </c>
      <c r="B18" s="29" t="n">
        <f aca="false">IF(B$5=(Assets!$B$12+Assets!$B$13),(Assets!$B$6*Assets!$B$14/Assets!$B$18)*(1-Assets!$B$24)-(B15+B14+B16),0)</f>
        <v>0</v>
      </c>
      <c r="C18" s="29" t="n">
        <f aca="false">IF(C$5=(Assets!$B$12+Assets!$B$13),(Assets!$B$6*Assets!$B$14/Assets!$B$18)*(1-Assets!$B$24)-(C15+C14+C16),0)</f>
        <v>0</v>
      </c>
      <c r="D18" s="29" t="n">
        <f aca="false">IF(D$5=(Assets!$B$12+Assets!$B$13),(Assets!$B$6*Assets!$B$14/Assets!$B$18)*(1-Assets!$B$24)-(D15+D14+D16),0)</f>
        <v>0</v>
      </c>
      <c r="E18" s="29" t="n">
        <f aca="false">IF(E$5=(Assets!$B$12+Assets!$B$13),(Assets!$B$6*Assets!$B$14/Assets!$B$18)*(1-Assets!$B$24)-(E15+E14+E16),0)</f>
        <v>0</v>
      </c>
      <c r="F18" s="29" t="n">
        <f aca="false">IF(F$5=(Assets!$B$12+Assets!$B$13),(Assets!$B$6*Assets!$B$14/Assets!$B$18)*(1-Assets!$B$24)-(F15+F14+F16),0)</f>
        <v>0</v>
      </c>
      <c r="G18" s="29" t="n">
        <f aca="false">IF(G$5=(Assets!$B$12+Assets!$B$13),(Assets!$B$6*Assets!$B$14/Assets!$B$18)*(1-Assets!$B$24)-(G15+G14+G16),0)</f>
        <v>0</v>
      </c>
      <c r="H18" s="29" t="n">
        <f aca="false">IF(H$5=(Assets!$B$12+Assets!$B$13),(Assets!$B$6*Assets!$B$14/Assets!$B$18)*(1-Assets!$B$24)-(H15+H14+H16),0)</f>
        <v>0</v>
      </c>
      <c r="I18" s="29" t="n">
        <f aca="false">IF(I$5=(Assets!$B$12+Assets!$B$13),(Assets!$B$6*Assets!$B$14/Assets!$B$18)*(1-Assets!$B$24)-(I15+I14+I16),0)</f>
        <v>0</v>
      </c>
      <c r="J18" s="29" t="n">
        <f aca="false">IF(J$5=(Assets!$B$12+Assets!$B$13),(Assets!$B$6*Assets!$B$14/Assets!$B$18)*(1-Assets!$B$24)-(J15+J14+J16),0)</f>
        <v>0</v>
      </c>
      <c r="K18" s="29" t="n">
        <f aca="false">IF(K$5=(Assets!$B$12+Assets!$B$13),(Assets!$B$6*Assets!$B$14/Assets!$B$18)*(1-Assets!$B$24)-(K15+K14+K16),0)</f>
        <v>0</v>
      </c>
      <c r="L18" s="29" t="n">
        <f aca="false">IF(L$5=(Assets!$B$12+Assets!$B$13),(Assets!$B$6*Assets!$B$14/Assets!$B$18)*(1-Assets!$B$24)-(L15+L14+L16),0)</f>
        <v>0</v>
      </c>
      <c r="M18" s="29" t="n">
        <f aca="false">IF(M$5=(Assets!$B$12+Assets!$B$13),(Assets!$B$6*Assets!$B$14/Assets!$B$18)*(1-Assets!$B$24)-(M15+M14+M16),0)</f>
        <v>0</v>
      </c>
      <c r="N18" s="29" t="n">
        <f aca="false">IF(N$5=(Assets!$B$12+Assets!$B$13),(Assets!$B$6*Assets!$B$14/Assets!$B$18)*(1-Assets!$B$24)-(N15+N14+N16),0)</f>
        <v>1810497.35150331</v>
      </c>
      <c r="O18" s="29" t="n">
        <f aca="false">IF(O$5=(Assets!$B$12+Assets!$B$13),(Assets!$B$6*Assets!$B$14/Assets!$B$18)*(1-Assets!$B$24)-(O15+O14+O16),0)</f>
        <v>0</v>
      </c>
      <c r="P18" s="29" t="n">
        <f aca="false">IF(P$5=(Assets!$B$12+Assets!$B$13),(Assets!$B$6*Assets!$B$14/Assets!$B$18)*(1-Assets!$B$24)-(P15+P14+P16),0)</f>
        <v>0</v>
      </c>
      <c r="Q18" s="29" t="n">
        <f aca="false">IF(Q$5=(Assets!$B$12+Assets!$B$13),(Assets!$B$6*Assets!$B$14/Assets!$B$18)*(1-Assets!$B$24)-(Q15+Q14+Q16),0)</f>
        <v>0</v>
      </c>
      <c r="R18" s="29" t="n">
        <f aca="false">IF(R$5=(Assets!$B$12+Assets!$B$13),(Assets!$B$6*Assets!$B$14/Assets!$B$18)*(1-Assets!$B$24)-(R15+R14+R16),0)</f>
        <v>0</v>
      </c>
      <c r="S18" s="29" t="n">
        <f aca="false">IF(S$5=(Assets!$B$12+Assets!$B$13),(Assets!$B$6*Assets!$B$14/Assets!$B$18)*(1-Assets!$B$24)-(S15+S14+S16),0)</f>
        <v>0</v>
      </c>
      <c r="T18" s="29" t="n">
        <f aca="false">IF(T$5=(Assets!$B$12+Assets!$B$13),(Assets!$B$6*Assets!$B$14/Assets!$B$18)*(1-Assets!$B$24)-(T15+T14+T16),0)</f>
        <v>0</v>
      </c>
    </row>
    <row r="19" customFormat="false" ht="15" hidden="false" customHeight="false" outlineLevel="0" collapsed="false">
      <c r="A19" s="30" t="s">
        <v>101</v>
      </c>
      <c r="B19" s="31" t="n">
        <f aca="false">-B13+B18</f>
        <v>-1152108.342</v>
      </c>
      <c r="C19" s="31" t="n">
        <f aca="false">-C13+C18</f>
        <v>0</v>
      </c>
      <c r="D19" s="31" t="n">
        <f aca="false">-D13+D18</f>
        <v>0</v>
      </c>
      <c r="E19" s="31" t="n">
        <f aca="false">-E13+E18</f>
        <v>0</v>
      </c>
      <c r="F19" s="31" t="n">
        <f aca="false">-F13+F18</f>
        <v>0</v>
      </c>
      <c r="G19" s="31" t="n">
        <f aca="false">-G13+G18</f>
        <v>0</v>
      </c>
      <c r="H19" s="31" t="n">
        <f aca="false">-H13+H18</f>
        <v>0</v>
      </c>
      <c r="I19" s="31" t="n">
        <f aca="false">-I13+I18</f>
        <v>0</v>
      </c>
      <c r="J19" s="31" t="n">
        <f aca="false">-J13+J18</f>
        <v>0</v>
      </c>
      <c r="K19" s="31" t="n">
        <f aca="false">-K13+K18</f>
        <v>0</v>
      </c>
      <c r="L19" s="31" t="n">
        <f aca="false">-L13+L18</f>
        <v>0</v>
      </c>
      <c r="M19" s="31" t="n">
        <f aca="false">-M13+M18</f>
        <v>0</v>
      </c>
      <c r="N19" s="31" t="n">
        <f aca="false">-N13+N18</f>
        <v>1810497.35150331</v>
      </c>
      <c r="O19" s="31" t="n">
        <f aca="false">-O13+O18</f>
        <v>0</v>
      </c>
      <c r="P19" s="31" t="n">
        <f aca="false">-P13+P18</f>
        <v>0</v>
      </c>
      <c r="Q19" s="31" t="n">
        <f aca="false">-Q13+Q18</f>
        <v>0</v>
      </c>
      <c r="R19" s="31" t="n">
        <f aca="false">-R13+R18</f>
        <v>0</v>
      </c>
      <c r="S19" s="31" t="n">
        <f aca="false">-S13+S18</f>
        <v>0</v>
      </c>
      <c r="T19" s="31" t="n">
        <f aca="false">-T13+T18</f>
        <v>0</v>
      </c>
    </row>
    <row r="22" customFormat="false" ht="15" hidden="false" customHeight="false" outlineLevel="0" collapsed="false">
      <c r="A22" s="3" t="str">
        <f aca="false">"Asset B  |  "&amp;Assets!$C$5</f>
        <v>Asset B  |  Pharmacy / convenience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customFormat="false" ht="15" hidden="false" customHeight="false" outlineLevel="0" collapsed="false">
      <c r="A23" s="5" t="s">
        <v>90</v>
      </c>
      <c r="B23" s="29" t="n">
        <f aca="false">IF(B$5=0,Assets!$C$7,0)</f>
        <v>2400000</v>
      </c>
      <c r="C23" s="29" t="n">
        <f aca="false">IF(C$5=0,Assets!$C$7,0)</f>
        <v>0</v>
      </c>
      <c r="D23" s="29" t="n">
        <f aca="false">IF(D$5=0,Assets!$C$7,0)</f>
        <v>0</v>
      </c>
      <c r="E23" s="29" t="n">
        <f aca="false">IF(E$5=0,Assets!$C$7,0)</f>
        <v>0</v>
      </c>
      <c r="F23" s="29" t="n">
        <f aca="false">IF(F$5=0,Assets!$C$7,0)</f>
        <v>0</v>
      </c>
      <c r="G23" s="29" t="n">
        <f aca="false">IF(G$5=0,Assets!$C$7,0)</f>
        <v>0</v>
      </c>
      <c r="H23" s="29" t="n">
        <f aca="false">IF(H$5=0,Assets!$C$7,0)</f>
        <v>0</v>
      </c>
      <c r="I23" s="29" t="n">
        <f aca="false">IF(I$5=0,Assets!$C$7,0)</f>
        <v>0</v>
      </c>
      <c r="J23" s="29" t="n">
        <f aca="false">IF(J$5=0,Assets!$C$7,0)</f>
        <v>0</v>
      </c>
      <c r="K23" s="29" t="n">
        <f aca="false">IF(K$5=0,Assets!$C$7,0)</f>
        <v>0</v>
      </c>
      <c r="L23" s="29" t="n">
        <f aca="false">IF(L$5=0,Assets!$C$7,0)</f>
        <v>0</v>
      </c>
      <c r="M23" s="29" t="n">
        <f aca="false">IF(M$5=0,Assets!$C$7,0)</f>
        <v>0</v>
      </c>
      <c r="N23" s="29" t="n">
        <f aca="false">IF(N$5=0,Assets!$C$7,0)</f>
        <v>0</v>
      </c>
      <c r="O23" s="29" t="n">
        <f aca="false">IF(O$5=0,Assets!$C$7,0)</f>
        <v>0</v>
      </c>
      <c r="P23" s="29" t="n">
        <f aca="false">IF(P$5=0,Assets!$C$7,0)</f>
        <v>0</v>
      </c>
      <c r="Q23" s="29" t="n">
        <f aca="false">IF(Q$5=0,Assets!$C$7,0)</f>
        <v>0</v>
      </c>
      <c r="R23" s="29" t="n">
        <f aca="false">IF(R$5=0,Assets!$C$7,0)</f>
        <v>0</v>
      </c>
      <c r="S23" s="29" t="n">
        <f aca="false">IF(S$5=0,Assets!$C$7,0)</f>
        <v>0</v>
      </c>
      <c r="T23" s="29" t="n">
        <f aca="false">IF(T$5=0,Assets!$C$7,0)</f>
        <v>0</v>
      </c>
    </row>
    <row r="24" customFormat="false" ht="15" hidden="false" customHeight="false" outlineLevel="0" collapsed="false">
      <c r="A24" s="5" t="s">
        <v>91</v>
      </c>
      <c r="B24" s="29" t="n">
        <f aca="false">IF(AND(B$5&gt;=1,B$5&lt;=Assets!$C$12),(Assets!$C$8+Assets!$C$6*Assets!$C$9+Assets!$C$10)/Assets!$C$12,0)</f>
        <v>0</v>
      </c>
      <c r="C24" s="29" t="n">
        <f aca="false">IF(AND(C$5&gt;=1,C$5&lt;=Assets!$C$12),(Assets!$C$8+Assets!$C$6*Assets!$C$9+Assets!$C$10)/Assets!$C$12,0)</f>
        <v>279000</v>
      </c>
      <c r="D24" s="29" t="n">
        <f aca="false">IF(AND(D$5&gt;=1,D$5&lt;=Assets!$C$12),(Assets!$C$8+Assets!$C$6*Assets!$C$9+Assets!$C$10)/Assets!$C$12,0)</f>
        <v>279000</v>
      </c>
      <c r="E24" s="29" t="n">
        <f aca="false">IF(AND(E$5&gt;=1,E$5&lt;=Assets!$C$12),(Assets!$C$8+Assets!$C$6*Assets!$C$9+Assets!$C$10)/Assets!$C$12,0)</f>
        <v>279000</v>
      </c>
      <c r="F24" s="29" t="n">
        <f aca="false">IF(AND(F$5&gt;=1,F$5&lt;=Assets!$C$12),(Assets!$C$8+Assets!$C$6*Assets!$C$9+Assets!$C$10)/Assets!$C$12,0)</f>
        <v>279000</v>
      </c>
      <c r="G24" s="29" t="n">
        <f aca="false">IF(AND(G$5&gt;=1,G$5&lt;=Assets!$C$12),(Assets!$C$8+Assets!$C$6*Assets!$C$9+Assets!$C$10)/Assets!$C$12,0)</f>
        <v>279000</v>
      </c>
      <c r="H24" s="29" t="n">
        <f aca="false">IF(AND(H$5&gt;=1,H$5&lt;=Assets!$C$12),(Assets!$C$8+Assets!$C$6*Assets!$C$9+Assets!$C$10)/Assets!$C$12,0)</f>
        <v>279000</v>
      </c>
      <c r="I24" s="29" t="n">
        <f aca="false">IF(AND(I$5&gt;=1,I$5&lt;=Assets!$C$12),(Assets!$C$8+Assets!$C$6*Assets!$C$9+Assets!$C$10)/Assets!$C$12,0)</f>
        <v>279000</v>
      </c>
      <c r="J24" s="29" t="n">
        <f aca="false">IF(AND(J$5&gt;=1,J$5&lt;=Assets!$C$12),(Assets!$C$8+Assets!$C$6*Assets!$C$9+Assets!$C$10)/Assets!$C$12,0)</f>
        <v>279000</v>
      </c>
      <c r="K24" s="29" t="n">
        <f aca="false">IF(AND(K$5&gt;=1,K$5&lt;=Assets!$C$12),(Assets!$C$8+Assets!$C$6*Assets!$C$9+Assets!$C$10)/Assets!$C$12,0)</f>
        <v>279000</v>
      </c>
      <c r="L24" s="29" t="n">
        <f aca="false">IF(AND(L$5&gt;=1,L$5&lt;=Assets!$C$12),(Assets!$C$8+Assets!$C$6*Assets!$C$9+Assets!$C$10)/Assets!$C$12,0)</f>
        <v>279000</v>
      </c>
      <c r="M24" s="29" t="n">
        <f aca="false">IF(AND(M$5&gt;=1,M$5&lt;=Assets!$C$12),(Assets!$C$8+Assets!$C$6*Assets!$C$9+Assets!$C$10)/Assets!$C$12,0)</f>
        <v>279000</v>
      </c>
      <c r="N24" s="29" t="n">
        <f aca="false">IF(AND(N$5&gt;=1,N$5&lt;=Assets!$C$12),(Assets!$C$8+Assets!$C$6*Assets!$C$9+Assets!$C$10)/Assets!$C$12,0)</f>
        <v>279000</v>
      </c>
      <c r="O24" s="29" t="n">
        <f aca="false">IF(AND(O$5&gt;=1,O$5&lt;=Assets!$C$12),(Assets!$C$8+Assets!$C$6*Assets!$C$9+Assets!$C$10)/Assets!$C$12,0)</f>
        <v>0</v>
      </c>
      <c r="P24" s="29" t="n">
        <f aca="false">IF(AND(P$5&gt;=1,P$5&lt;=Assets!$C$12),(Assets!$C$8+Assets!$C$6*Assets!$C$9+Assets!$C$10)/Assets!$C$12,0)</f>
        <v>0</v>
      </c>
      <c r="Q24" s="29" t="n">
        <f aca="false">IF(AND(Q$5&gt;=1,Q$5&lt;=Assets!$C$12),(Assets!$C$8+Assets!$C$6*Assets!$C$9+Assets!$C$10)/Assets!$C$12,0)</f>
        <v>0</v>
      </c>
      <c r="R24" s="29" t="n">
        <f aca="false">IF(AND(R$5&gt;=1,R$5&lt;=Assets!$C$12),(Assets!$C$8+Assets!$C$6*Assets!$C$9+Assets!$C$10)/Assets!$C$12,0)</f>
        <v>0</v>
      </c>
      <c r="S24" s="29" t="n">
        <f aca="false">IF(AND(S$5&gt;=1,S$5&lt;=Assets!$C$12),(Assets!$C$8+Assets!$C$6*Assets!$C$9+Assets!$C$10)/Assets!$C$12,0)</f>
        <v>0</v>
      </c>
      <c r="T24" s="29" t="n">
        <f aca="false">IF(AND(T$5&gt;=1,T$5&lt;=Assets!$C$12),(Assets!$C$8+Assets!$C$6*Assets!$C$9+Assets!$C$10)/Assets!$C$12,0)</f>
        <v>0</v>
      </c>
    </row>
    <row r="25" customFormat="false" ht="15" hidden="false" customHeight="false" outlineLevel="0" collapsed="false">
      <c r="A25" s="5" t="s">
        <v>92</v>
      </c>
      <c r="B25" s="29" t="n">
        <f aca="false">IF(B$5=0,0.4*((Assets!$C$8+Assets!$C$6*Assets!$C$9+Assets!$C$10)*Assets!$C$11),IF(B$5&lt;=Assets!$C$12,0.6*((Assets!$C$8+Assets!$C$6*Assets!$C$9+Assets!$C$10)*Assets!$C$11)/Assets!$C$12,0))</f>
        <v>160704</v>
      </c>
      <c r="C25" s="29" t="n">
        <f aca="false">IF(C$5=0,0.4*((Assets!$C$8+Assets!$C$6*Assets!$C$9+Assets!$C$10)*Assets!$C$11),IF(C$5&lt;=Assets!$C$12,0.6*((Assets!$C$8+Assets!$C$6*Assets!$C$9+Assets!$C$10)*Assets!$C$11)/Assets!$C$12,0))</f>
        <v>20088</v>
      </c>
      <c r="D25" s="29" t="n">
        <f aca="false">IF(D$5=0,0.4*((Assets!$C$8+Assets!$C$6*Assets!$C$9+Assets!$C$10)*Assets!$C$11),IF(D$5&lt;=Assets!$C$12,0.6*((Assets!$C$8+Assets!$C$6*Assets!$C$9+Assets!$C$10)*Assets!$C$11)/Assets!$C$12,0))</f>
        <v>20088</v>
      </c>
      <c r="E25" s="29" t="n">
        <f aca="false">IF(E$5=0,0.4*((Assets!$C$8+Assets!$C$6*Assets!$C$9+Assets!$C$10)*Assets!$C$11),IF(E$5&lt;=Assets!$C$12,0.6*((Assets!$C$8+Assets!$C$6*Assets!$C$9+Assets!$C$10)*Assets!$C$11)/Assets!$C$12,0))</f>
        <v>20088</v>
      </c>
      <c r="F25" s="29" t="n">
        <f aca="false">IF(F$5=0,0.4*((Assets!$C$8+Assets!$C$6*Assets!$C$9+Assets!$C$10)*Assets!$C$11),IF(F$5&lt;=Assets!$C$12,0.6*((Assets!$C$8+Assets!$C$6*Assets!$C$9+Assets!$C$10)*Assets!$C$11)/Assets!$C$12,0))</f>
        <v>20088</v>
      </c>
      <c r="G25" s="29" t="n">
        <f aca="false">IF(G$5=0,0.4*((Assets!$C$8+Assets!$C$6*Assets!$C$9+Assets!$C$10)*Assets!$C$11),IF(G$5&lt;=Assets!$C$12,0.6*((Assets!$C$8+Assets!$C$6*Assets!$C$9+Assets!$C$10)*Assets!$C$11)/Assets!$C$12,0))</f>
        <v>20088</v>
      </c>
      <c r="H25" s="29" t="n">
        <f aca="false">IF(H$5=0,0.4*((Assets!$C$8+Assets!$C$6*Assets!$C$9+Assets!$C$10)*Assets!$C$11),IF(H$5&lt;=Assets!$C$12,0.6*((Assets!$C$8+Assets!$C$6*Assets!$C$9+Assets!$C$10)*Assets!$C$11)/Assets!$C$12,0))</f>
        <v>20088</v>
      </c>
      <c r="I25" s="29" t="n">
        <f aca="false">IF(I$5=0,0.4*((Assets!$C$8+Assets!$C$6*Assets!$C$9+Assets!$C$10)*Assets!$C$11),IF(I$5&lt;=Assets!$C$12,0.6*((Assets!$C$8+Assets!$C$6*Assets!$C$9+Assets!$C$10)*Assets!$C$11)/Assets!$C$12,0))</f>
        <v>20088</v>
      </c>
      <c r="J25" s="29" t="n">
        <f aca="false">IF(J$5=0,0.4*((Assets!$C$8+Assets!$C$6*Assets!$C$9+Assets!$C$10)*Assets!$C$11),IF(J$5&lt;=Assets!$C$12,0.6*((Assets!$C$8+Assets!$C$6*Assets!$C$9+Assets!$C$10)*Assets!$C$11)/Assets!$C$12,0))</f>
        <v>20088</v>
      </c>
      <c r="K25" s="29" t="n">
        <f aca="false">IF(K$5=0,0.4*((Assets!$C$8+Assets!$C$6*Assets!$C$9+Assets!$C$10)*Assets!$C$11),IF(K$5&lt;=Assets!$C$12,0.6*((Assets!$C$8+Assets!$C$6*Assets!$C$9+Assets!$C$10)*Assets!$C$11)/Assets!$C$12,0))</f>
        <v>20088</v>
      </c>
      <c r="L25" s="29" t="n">
        <f aca="false">IF(L$5=0,0.4*((Assets!$C$8+Assets!$C$6*Assets!$C$9+Assets!$C$10)*Assets!$C$11),IF(L$5&lt;=Assets!$C$12,0.6*((Assets!$C$8+Assets!$C$6*Assets!$C$9+Assets!$C$10)*Assets!$C$11)/Assets!$C$12,0))</f>
        <v>20088</v>
      </c>
      <c r="M25" s="29" t="n">
        <f aca="false">IF(M$5=0,0.4*((Assets!$C$8+Assets!$C$6*Assets!$C$9+Assets!$C$10)*Assets!$C$11),IF(M$5&lt;=Assets!$C$12,0.6*((Assets!$C$8+Assets!$C$6*Assets!$C$9+Assets!$C$10)*Assets!$C$11)/Assets!$C$12,0))</f>
        <v>20088</v>
      </c>
      <c r="N25" s="29" t="n">
        <f aca="false">IF(N$5=0,0.4*((Assets!$C$8+Assets!$C$6*Assets!$C$9+Assets!$C$10)*Assets!$C$11),IF(N$5&lt;=Assets!$C$12,0.6*((Assets!$C$8+Assets!$C$6*Assets!$C$9+Assets!$C$10)*Assets!$C$11)/Assets!$C$12,0))</f>
        <v>20088</v>
      </c>
      <c r="O25" s="29" t="n">
        <f aca="false">IF(O$5=0,0.4*((Assets!$C$8+Assets!$C$6*Assets!$C$9+Assets!$C$10)*Assets!$C$11),IF(O$5&lt;=Assets!$C$12,0.6*((Assets!$C$8+Assets!$C$6*Assets!$C$9+Assets!$C$10)*Assets!$C$11)/Assets!$C$12,0))</f>
        <v>0</v>
      </c>
      <c r="P25" s="29" t="n">
        <f aca="false">IF(P$5=0,0.4*((Assets!$C$8+Assets!$C$6*Assets!$C$9+Assets!$C$10)*Assets!$C$11),IF(P$5&lt;=Assets!$C$12,0.6*((Assets!$C$8+Assets!$C$6*Assets!$C$9+Assets!$C$10)*Assets!$C$11)/Assets!$C$12,0))</f>
        <v>0</v>
      </c>
      <c r="Q25" s="29" t="n">
        <f aca="false">IF(Q$5=0,0.4*((Assets!$C$8+Assets!$C$6*Assets!$C$9+Assets!$C$10)*Assets!$C$11),IF(Q$5&lt;=Assets!$C$12,0.6*((Assets!$C$8+Assets!$C$6*Assets!$C$9+Assets!$C$10)*Assets!$C$11)/Assets!$C$12,0))</f>
        <v>0</v>
      </c>
      <c r="R25" s="29" t="n">
        <f aca="false">IF(R$5=0,0.4*((Assets!$C$8+Assets!$C$6*Assets!$C$9+Assets!$C$10)*Assets!$C$11),IF(R$5&lt;=Assets!$C$12,0.6*((Assets!$C$8+Assets!$C$6*Assets!$C$9+Assets!$C$10)*Assets!$C$11)/Assets!$C$12,0))</f>
        <v>0</v>
      </c>
      <c r="S25" s="29" t="n">
        <f aca="false">IF(S$5=0,0.4*((Assets!$C$8+Assets!$C$6*Assets!$C$9+Assets!$C$10)*Assets!$C$11),IF(S$5&lt;=Assets!$C$12,0.6*((Assets!$C$8+Assets!$C$6*Assets!$C$9+Assets!$C$10)*Assets!$C$11)/Assets!$C$12,0))</f>
        <v>0</v>
      </c>
      <c r="T25" s="29" t="n">
        <f aca="false">IF(T$5=0,0.4*((Assets!$C$8+Assets!$C$6*Assets!$C$9+Assets!$C$10)*Assets!$C$11),IF(T$5&lt;=Assets!$C$12,0.6*((Assets!$C$8+Assets!$C$6*Assets!$C$9+Assets!$C$10)*Assets!$C$11)/Assets!$C$12,0))</f>
        <v>0</v>
      </c>
    </row>
    <row r="26" customFormat="false" ht="15" hidden="false" customHeight="false" outlineLevel="0" collapsed="false">
      <c r="A26" s="5" t="s">
        <v>93</v>
      </c>
      <c r="B26" s="29" t="n">
        <f aca="false">IF(B$5=0,Assets!$B$23*Assets!$B$21*(Assets!$C$7+(Assets!$C$8+Assets!$C$6*Assets!$C$9+Assets!$C$10)+((Assets!$C$8+Assets!$C$6*Assets!$C$9+Assets!$C$10)*Assets!$C$11)),0)</f>
        <v>39973.44</v>
      </c>
      <c r="C26" s="29" t="n">
        <f aca="false">IF(C$5=0,Assets!$B$23*Assets!$B$21*(Assets!$C$7+(Assets!$C$8+Assets!$C$6*Assets!$C$9+Assets!$C$10)+((Assets!$C$8+Assets!$C$6*Assets!$C$9+Assets!$C$10)*Assets!$C$11)),0)</f>
        <v>0</v>
      </c>
      <c r="D26" s="29" t="n">
        <f aca="false">IF(D$5=0,Assets!$B$23*Assets!$B$21*(Assets!$C$7+(Assets!$C$8+Assets!$C$6*Assets!$C$9+Assets!$C$10)+((Assets!$C$8+Assets!$C$6*Assets!$C$9+Assets!$C$10)*Assets!$C$11)),0)</f>
        <v>0</v>
      </c>
      <c r="E26" s="29" t="n">
        <f aca="false">IF(E$5=0,Assets!$B$23*Assets!$B$21*(Assets!$C$7+(Assets!$C$8+Assets!$C$6*Assets!$C$9+Assets!$C$10)+((Assets!$C$8+Assets!$C$6*Assets!$C$9+Assets!$C$10)*Assets!$C$11)),0)</f>
        <v>0</v>
      </c>
      <c r="F26" s="29" t="n">
        <f aca="false">IF(F$5=0,Assets!$B$23*Assets!$B$21*(Assets!$C$7+(Assets!$C$8+Assets!$C$6*Assets!$C$9+Assets!$C$10)+((Assets!$C$8+Assets!$C$6*Assets!$C$9+Assets!$C$10)*Assets!$C$11)),0)</f>
        <v>0</v>
      </c>
      <c r="G26" s="29" t="n">
        <f aca="false">IF(G$5=0,Assets!$B$23*Assets!$B$21*(Assets!$C$7+(Assets!$C$8+Assets!$C$6*Assets!$C$9+Assets!$C$10)+((Assets!$C$8+Assets!$C$6*Assets!$C$9+Assets!$C$10)*Assets!$C$11)),0)</f>
        <v>0</v>
      </c>
      <c r="H26" s="29" t="n">
        <f aca="false">IF(H$5=0,Assets!$B$23*Assets!$B$21*(Assets!$C$7+(Assets!$C$8+Assets!$C$6*Assets!$C$9+Assets!$C$10)+((Assets!$C$8+Assets!$C$6*Assets!$C$9+Assets!$C$10)*Assets!$C$11)),0)</f>
        <v>0</v>
      </c>
      <c r="I26" s="29" t="n">
        <f aca="false">IF(I$5=0,Assets!$B$23*Assets!$B$21*(Assets!$C$7+(Assets!$C$8+Assets!$C$6*Assets!$C$9+Assets!$C$10)+((Assets!$C$8+Assets!$C$6*Assets!$C$9+Assets!$C$10)*Assets!$C$11)),0)</f>
        <v>0</v>
      </c>
      <c r="J26" s="29" t="n">
        <f aca="false">IF(J$5=0,Assets!$B$23*Assets!$B$21*(Assets!$C$7+(Assets!$C$8+Assets!$C$6*Assets!$C$9+Assets!$C$10)+((Assets!$C$8+Assets!$C$6*Assets!$C$9+Assets!$C$10)*Assets!$C$11)),0)</f>
        <v>0</v>
      </c>
      <c r="K26" s="29" t="n">
        <f aca="false">IF(K$5=0,Assets!$B$23*Assets!$B$21*(Assets!$C$7+(Assets!$C$8+Assets!$C$6*Assets!$C$9+Assets!$C$10)+((Assets!$C$8+Assets!$C$6*Assets!$C$9+Assets!$C$10)*Assets!$C$11)),0)</f>
        <v>0</v>
      </c>
      <c r="L26" s="29" t="n">
        <f aca="false">IF(L$5=0,Assets!$B$23*Assets!$B$21*(Assets!$C$7+(Assets!$C$8+Assets!$C$6*Assets!$C$9+Assets!$C$10)+((Assets!$C$8+Assets!$C$6*Assets!$C$9+Assets!$C$10)*Assets!$C$11)),0)</f>
        <v>0</v>
      </c>
      <c r="M26" s="29" t="n">
        <f aca="false">IF(M$5=0,Assets!$B$23*Assets!$B$21*(Assets!$C$7+(Assets!$C$8+Assets!$C$6*Assets!$C$9+Assets!$C$10)+((Assets!$C$8+Assets!$C$6*Assets!$C$9+Assets!$C$10)*Assets!$C$11)),0)</f>
        <v>0</v>
      </c>
      <c r="N26" s="29" t="n">
        <f aca="false">IF(N$5=0,Assets!$B$23*Assets!$B$21*(Assets!$C$7+(Assets!$C$8+Assets!$C$6*Assets!$C$9+Assets!$C$10)+((Assets!$C$8+Assets!$C$6*Assets!$C$9+Assets!$C$10)*Assets!$C$11)),0)</f>
        <v>0</v>
      </c>
      <c r="O26" s="29" t="n">
        <f aca="false">IF(O$5=0,Assets!$B$23*Assets!$B$21*(Assets!$C$7+(Assets!$C$8+Assets!$C$6*Assets!$C$9+Assets!$C$10)+((Assets!$C$8+Assets!$C$6*Assets!$C$9+Assets!$C$10)*Assets!$C$11)),0)</f>
        <v>0</v>
      </c>
      <c r="P26" s="29" t="n">
        <f aca="false">IF(P$5=0,Assets!$B$23*Assets!$B$21*(Assets!$C$7+(Assets!$C$8+Assets!$C$6*Assets!$C$9+Assets!$C$10)+((Assets!$C$8+Assets!$C$6*Assets!$C$9+Assets!$C$10)*Assets!$C$11)),0)</f>
        <v>0</v>
      </c>
      <c r="Q26" s="29" t="n">
        <f aca="false">IF(Q$5=0,Assets!$B$23*Assets!$B$21*(Assets!$C$7+(Assets!$C$8+Assets!$C$6*Assets!$C$9+Assets!$C$10)+((Assets!$C$8+Assets!$C$6*Assets!$C$9+Assets!$C$10)*Assets!$C$11)),0)</f>
        <v>0</v>
      </c>
      <c r="R26" s="29" t="n">
        <f aca="false">IF(R$5=0,Assets!$B$23*Assets!$B$21*(Assets!$C$7+(Assets!$C$8+Assets!$C$6*Assets!$C$9+Assets!$C$10)+((Assets!$C$8+Assets!$C$6*Assets!$C$9+Assets!$C$10)*Assets!$C$11)),0)</f>
        <v>0</v>
      </c>
      <c r="S26" s="29" t="n">
        <f aca="false">IF(S$5=0,Assets!$B$23*Assets!$B$21*(Assets!$C$7+(Assets!$C$8+Assets!$C$6*Assets!$C$9+Assets!$C$10)+((Assets!$C$8+Assets!$C$6*Assets!$C$9+Assets!$C$10)*Assets!$C$11)),0)</f>
        <v>0</v>
      </c>
      <c r="T26" s="29" t="n">
        <f aca="false">IF(T$5=0,Assets!$B$23*Assets!$B$21*(Assets!$C$7+(Assets!$C$8+Assets!$C$6*Assets!$C$9+Assets!$C$10)+((Assets!$C$8+Assets!$C$6*Assets!$C$9+Assets!$C$10)*Assets!$C$11)),0)</f>
        <v>0</v>
      </c>
    </row>
    <row r="27" customFormat="false" ht="15" hidden="false" customHeight="false" outlineLevel="0" collapsed="false">
      <c r="A27" s="30" t="s">
        <v>94</v>
      </c>
      <c r="B27" s="31" t="n">
        <f aca="false">SUM(B23:B26)</f>
        <v>2600677.44</v>
      </c>
      <c r="C27" s="31" t="n">
        <f aca="false">SUM(C23:C26)</f>
        <v>299088</v>
      </c>
      <c r="D27" s="31" t="n">
        <f aca="false">SUM(D23:D26)</f>
        <v>299088</v>
      </c>
      <c r="E27" s="31" t="n">
        <f aca="false">SUM(E23:E26)</f>
        <v>299088</v>
      </c>
      <c r="F27" s="31" t="n">
        <f aca="false">SUM(F23:F26)</f>
        <v>299088</v>
      </c>
      <c r="G27" s="31" t="n">
        <f aca="false">SUM(G23:G26)</f>
        <v>299088</v>
      </c>
      <c r="H27" s="31" t="n">
        <f aca="false">SUM(H23:H26)</f>
        <v>299088</v>
      </c>
      <c r="I27" s="31" t="n">
        <f aca="false">SUM(I23:I26)</f>
        <v>299088</v>
      </c>
      <c r="J27" s="31" t="n">
        <f aca="false">SUM(J23:J26)</f>
        <v>299088</v>
      </c>
      <c r="K27" s="31" t="n">
        <f aca="false">SUM(K23:K26)</f>
        <v>299088</v>
      </c>
      <c r="L27" s="31" t="n">
        <f aca="false">SUM(L23:L26)</f>
        <v>299088</v>
      </c>
      <c r="M27" s="31" t="n">
        <f aca="false">SUM(M23:M26)</f>
        <v>299088</v>
      </c>
      <c r="N27" s="31" t="n">
        <f aca="false">SUM(N23:N26)</f>
        <v>299088</v>
      </c>
      <c r="O27" s="31" t="n">
        <f aca="false">SUM(O23:O26)</f>
        <v>0</v>
      </c>
      <c r="P27" s="31" t="n">
        <f aca="false">SUM(P23:P26)</f>
        <v>0</v>
      </c>
      <c r="Q27" s="31" t="n">
        <f aca="false">SUM(Q23:Q26)</f>
        <v>0</v>
      </c>
      <c r="R27" s="31" t="n">
        <f aca="false">SUM(R23:R26)</f>
        <v>0</v>
      </c>
      <c r="S27" s="31" t="n">
        <f aca="false">SUM(S23:S26)</f>
        <v>0</v>
      </c>
      <c r="T27" s="31" t="n">
        <f aca="false">SUM(T23:T26)</f>
        <v>0</v>
      </c>
    </row>
    <row r="28" customFormat="false" ht="15" hidden="false" customHeight="false" outlineLevel="0" collapsed="false">
      <c r="A28" s="5" t="s">
        <v>95</v>
      </c>
      <c r="B28" s="29" t="n">
        <f aca="false">MIN(B27,MAX(0,(1-Assets!$B$21)*SUM($B27:$T27)-0))</f>
        <v>2166406.704</v>
      </c>
      <c r="C28" s="29" t="n">
        <f aca="false">MIN(C27,MAX(0,(1-Assets!$B$21)*SUM($B27:$T27)-SUM($B28:B28)))</f>
        <v>0</v>
      </c>
      <c r="D28" s="29" t="n">
        <f aca="false">MIN(D27,MAX(0,(1-Assets!$B$21)*SUM($B27:$T27)-SUM($B28:C28)))</f>
        <v>0</v>
      </c>
      <c r="E28" s="29" t="n">
        <f aca="false">MIN(E27,MAX(0,(1-Assets!$B$21)*SUM($B27:$T27)-SUM($B28:D28)))</f>
        <v>0</v>
      </c>
      <c r="F28" s="29" t="n">
        <f aca="false">MIN(F27,MAX(0,(1-Assets!$B$21)*SUM($B27:$T27)-SUM($B28:E28)))</f>
        <v>0</v>
      </c>
      <c r="G28" s="29" t="n">
        <f aca="false">MIN(G27,MAX(0,(1-Assets!$B$21)*SUM($B27:$T27)-SUM($B28:F28)))</f>
        <v>0</v>
      </c>
      <c r="H28" s="29" t="n">
        <f aca="false">MIN(H27,MAX(0,(1-Assets!$B$21)*SUM($B27:$T27)-SUM($B28:G28)))</f>
        <v>0</v>
      </c>
      <c r="I28" s="29" t="n">
        <f aca="false">MIN(I27,MAX(0,(1-Assets!$B$21)*SUM($B27:$T27)-SUM($B28:H28)))</f>
        <v>0</v>
      </c>
      <c r="J28" s="29" t="n">
        <f aca="false">MIN(J27,MAX(0,(1-Assets!$B$21)*SUM($B27:$T27)-SUM($B28:I28)))</f>
        <v>0</v>
      </c>
      <c r="K28" s="29" t="n">
        <f aca="false">MIN(K27,MAX(0,(1-Assets!$B$21)*SUM($B27:$T27)-SUM($B28:J28)))</f>
        <v>0</v>
      </c>
      <c r="L28" s="29" t="n">
        <f aca="false">MIN(L27,MAX(0,(1-Assets!$B$21)*SUM($B27:$T27)-SUM($B28:K28)))</f>
        <v>0</v>
      </c>
      <c r="M28" s="29" t="n">
        <f aca="false">MIN(M27,MAX(0,(1-Assets!$B$21)*SUM($B27:$T27)-SUM($B28:L28)))</f>
        <v>0</v>
      </c>
      <c r="N28" s="29" t="n">
        <f aca="false">MIN(N27,MAX(0,(1-Assets!$B$21)*SUM($B27:$T27)-SUM($B28:M28)))</f>
        <v>0</v>
      </c>
      <c r="O28" s="29" t="n">
        <f aca="false">MIN(O27,MAX(0,(1-Assets!$B$21)*SUM($B27:$T27)-SUM($B28:N28)))</f>
        <v>0</v>
      </c>
      <c r="P28" s="29" t="n">
        <f aca="false">MIN(P27,MAX(0,(1-Assets!$B$21)*SUM($B27:$T27)-SUM($B28:O28)))</f>
        <v>0</v>
      </c>
      <c r="Q28" s="29" t="n">
        <f aca="false">MIN(Q27,MAX(0,(1-Assets!$B$21)*SUM($B27:$T27)-SUM($B28:P28)))</f>
        <v>0</v>
      </c>
      <c r="R28" s="29" t="n">
        <f aca="false">MIN(R27,MAX(0,(1-Assets!$B$21)*SUM($B27:$T27)-SUM($B28:Q28)))</f>
        <v>0</v>
      </c>
      <c r="S28" s="29" t="n">
        <f aca="false">MIN(S27,MAX(0,(1-Assets!$B$21)*SUM($B27:$T27)-SUM($B28:R28)))</f>
        <v>0</v>
      </c>
      <c r="T28" s="29" t="n">
        <f aca="false">MIN(T27,MAX(0,(1-Assets!$B$21)*SUM($B27:$T27)-SUM($B28:S28)))</f>
        <v>0</v>
      </c>
    </row>
    <row r="29" customFormat="false" ht="15" hidden="false" customHeight="false" outlineLevel="0" collapsed="false">
      <c r="A29" s="5" t="s">
        <v>96</v>
      </c>
      <c r="B29" s="29" t="n">
        <f aca="false">B27-B28</f>
        <v>434270.736</v>
      </c>
      <c r="C29" s="29" t="n">
        <f aca="false">C27-C28</f>
        <v>299088</v>
      </c>
      <c r="D29" s="29" t="n">
        <f aca="false">D27-D28</f>
        <v>299088</v>
      </c>
      <c r="E29" s="29" t="n">
        <f aca="false">E27-E28</f>
        <v>299088</v>
      </c>
      <c r="F29" s="29" t="n">
        <f aca="false">F27-F28</f>
        <v>299088</v>
      </c>
      <c r="G29" s="29" t="n">
        <f aca="false">G27-G28</f>
        <v>299088</v>
      </c>
      <c r="H29" s="29" t="n">
        <f aca="false">H27-H28</f>
        <v>299088</v>
      </c>
      <c r="I29" s="29" t="n">
        <f aca="false">I27-I28</f>
        <v>299088</v>
      </c>
      <c r="J29" s="29" t="n">
        <f aca="false">J27-J28</f>
        <v>299088</v>
      </c>
      <c r="K29" s="29" t="n">
        <f aca="false">K27-K28</f>
        <v>299088</v>
      </c>
      <c r="L29" s="29" t="n">
        <f aca="false">L27-L28</f>
        <v>299088</v>
      </c>
      <c r="M29" s="29" t="n">
        <f aca="false">M27-M28</f>
        <v>299088</v>
      </c>
      <c r="N29" s="29" t="n">
        <f aca="false">N27-N28</f>
        <v>299088</v>
      </c>
      <c r="O29" s="29" t="n">
        <f aca="false">O27-O28</f>
        <v>0</v>
      </c>
      <c r="P29" s="29" t="n">
        <f aca="false">P27-P28</f>
        <v>0</v>
      </c>
      <c r="Q29" s="29" t="n">
        <f aca="false">Q27-Q28</f>
        <v>0</v>
      </c>
      <c r="R29" s="29" t="n">
        <f aca="false">R27-R28</f>
        <v>0</v>
      </c>
      <c r="S29" s="29" t="n">
        <f aca="false">S27-S28</f>
        <v>0</v>
      </c>
      <c r="T29" s="29" t="n">
        <f aca="false">T27-T28</f>
        <v>0</v>
      </c>
    </row>
    <row r="30" customFormat="false" ht="15" hidden="false" customHeight="false" outlineLevel="0" collapsed="false">
      <c r="A30" s="5" t="s">
        <v>97</v>
      </c>
      <c r="B30" s="29" t="n">
        <v>0</v>
      </c>
      <c r="C30" s="29" t="n">
        <f aca="false">B32</f>
        <v>434270.736</v>
      </c>
      <c r="D30" s="29" t="n">
        <f aca="false">C32</f>
        <v>736072.9281</v>
      </c>
      <c r="E30" s="29" t="n">
        <f aca="false">D32</f>
        <v>1039761.38390063</v>
      </c>
      <c r="F30" s="29" t="n">
        <f aca="false">E32</f>
        <v>1345347.89255</v>
      </c>
      <c r="G30" s="29" t="n">
        <f aca="false">F32</f>
        <v>1652844.31687844</v>
      </c>
      <c r="H30" s="29" t="n">
        <f aca="false">G32</f>
        <v>1962262.59385893</v>
      </c>
      <c r="I30" s="29" t="n">
        <f aca="false">H32</f>
        <v>2273614.73507055</v>
      </c>
      <c r="J30" s="29" t="n">
        <f aca="false">I32</f>
        <v>2586912.82716474</v>
      </c>
      <c r="K30" s="29" t="n">
        <f aca="false">J32</f>
        <v>2902169.03233452</v>
      </c>
      <c r="L30" s="29" t="n">
        <f aca="false">K32</f>
        <v>3219395.58878661</v>
      </c>
      <c r="M30" s="29" t="n">
        <f aca="false">L32</f>
        <v>3538604.81121653</v>
      </c>
      <c r="N30" s="29" t="n">
        <f aca="false">M32</f>
        <v>3859809.09128663</v>
      </c>
      <c r="O30" s="29" t="n">
        <f aca="false">N32</f>
        <v>4183020.89810717</v>
      </c>
      <c r="P30" s="29" t="n">
        <f aca="false">O32</f>
        <v>4209164.77872034</v>
      </c>
      <c r="Q30" s="29" t="n">
        <f aca="false">P32</f>
        <v>4235472.05858734</v>
      </c>
      <c r="R30" s="29" t="n">
        <f aca="false">Q32</f>
        <v>0</v>
      </c>
      <c r="S30" s="29" t="n">
        <f aca="false">R32</f>
        <v>0</v>
      </c>
      <c r="T30" s="29" t="n">
        <f aca="false">S32</f>
        <v>0</v>
      </c>
    </row>
    <row r="31" customFormat="false" ht="15" hidden="false" customHeight="false" outlineLevel="0" collapsed="false">
      <c r="A31" s="5" t="s">
        <v>98</v>
      </c>
      <c r="B31" s="29" t="n">
        <f aca="false">IF(B$5&lt;=(Assets!$C$12+Assets!$C$13),B30*Assets!$B$22/12,0)</f>
        <v>0</v>
      </c>
      <c r="C31" s="29" t="n">
        <f aca="false">IF(C$5&lt;=(Assets!$C$12+Assets!$C$13),C30*Assets!$B$22/12,0)</f>
        <v>2714.1921</v>
      </c>
      <c r="D31" s="29" t="n">
        <f aca="false">IF(D$5&lt;=(Assets!$C$12+Assets!$C$13),D30*Assets!$B$22/12,0)</f>
        <v>4600.455800625</v>
      </c>
      <c r="E31" s="29" t="n">
        <f aca="false">IF(E$5&lt;=(Assets!$C$12+Assets!$C$13),E30*Assets!$B$22/12,0)</f>
        <v>6498.50864937891</v>
      </c>
      <c r="F31" s="29" t="n">
        <f aca="false">IF(F$5&lt;=(Assets!$C$12+Assets!$C$13),F30*Assets!$B$22/12,0)</f>
        <v>8408.42432843753</v>
      </c>
      <c r="G31" s="29" t="n">
        <f aca="false">IF(G$5&lt;=(Assets!$C$12+Assets!$C$13),G30*Assets!$B$22/12,0)</f>
        <v>10330.2769804903</v>
      </c>
      <c r="H31" s="29" t="n">
        <f aca="false">IF(H$5&lt;=(Assets!$C$12+Assets!$C$13),H30*Assets!$B$22/12,0)</f>
        <v>12264.1412116183</v>
      </c>
      <c r="I31" s="29" t="n">
        <f aca="false">IF(I$5&lt;=(Assets!$C$12+Assets!$C$13),I30*Assets!$B$22/12,0)</f>
        <v>14210.0920941909</v>
      </c>
      <c r="J31" s="29" t="n">
        <f aca="false">IF(J$5&lt;=(Assets!$C$12+Assets!$C$13),J30*Assets!$B$22/12,0)</f>
        <v>16168.2051697796</v>
      </c>
      <c r="K31" s="29" t="n">
        <f aca="false">IF(K$5&lt;=(Assets!$C$12+Assets!$C$13),K30*Assets!$B$22/12,0)</f>
        <v>18138.5564520908</v>
      </c>
      <c r="L31" s="29" t="n">
        <f aca="false">IF(L$5&lt;=(Assets!$C$12+Assets!$C$13),L30*Assets!$B$22/12,0)</f>
        <v>20121.2224299163</v>
      </c>
      <c r="M31" s="29" t="n">
        <f aca="false">IF(M$5&lt;=(Assets!$C$12+Assets!$C$13),M30*Assets!$B$22/12,0)</f>
        <v>22116.2800701033</v>
      </c>
      <c r="N31" s="29" t="n">
        <f aca="false">IF(N$5&lt;=(Assets!$C$12+Assets!$C$13),N30*Assets!$B$22/12,0)</f>
        <v>24123.8068205414</v>
      </c>
      <c r="O31" s="29" t="n">
        <f aca="false">IF(O$5&lt;=(Assets!$C$12+Assets!$C$13),O30*Assets!$B$22/12,0)</f>
        <v>26143.8806131698</v>
      </c>
      <c r="P31" s="29" t="n">
        <f aca="false">IF(P$5&lt;=(Assets!$C$12+Assets!$C$13),P30*Assets!$B$22/12,0)</f>
        <v>26307.2798670021</v>
      </c>
      <c r="Q31" s="29" t="n">
        <f aca="false">IF(Q$5&lt;=(Assets!$C$12+Assets!$C$13),Q30*Assets!$B$22/12,0)</f>
        <v>26471.7003661709</v>
      </c>
      <c r="R31" s="29" t="n">
        <f aca="false">IF(R$5&lt;=(Assets!$C$12+Assets!$C$13),R30*Assets!$B$22/12,0)</f>
        <v>0</v>
      </c>
      <c r="S31" s="29" t="n">
        <f aca="false">IF(S$5&lt;=(Assets!$C$12+Assets!$C$13),S30*Assets!$B$22/12,0)</f>
        <v>0</v>
      </c>
      <c r="T31" s="29" t="n">
        <f aca="false">IF(T$5&lt;=(Assets!$C$12+Assets!$C$13),T30*Assets!$B$22/12,0)</f>
        <v>0</v>
      </c>
    </row>
    <row r="32" customFormat="false" ht="15" hidden="false" customHeight="false" outlineLevel="0" collapsed="false">
      <c r="A32" s="30" t="s">
        <v>99</v>
      </c>
      <c r="B32" s="31" t="n">
        <f aca="false">IF(B$5&lt;(Assets!$C$12+Assets!$C$13),B30+B29+B31,IF(B$5=(Assets!$C$12+Assets!$C$13),0,0))</f>
        <v>434270.736</v>
      </c>
      <c r="C32" s="31" t="n">
        <f aca="false">IF(C$5&lt;(Assets!$C$12+Assets!$C$13),C30+C29+C31,IF(C$5=(Assets!$C$12+Assets!$C$13),0,0))</f>
        <v>736072.9281</v>
      </c>
      <c r="D32" s="31" t="n">
        <f aca="false">IF(D$5&lt;(Assets!$C$12+Assets!$C$13),D30+D29+D31,IF(D$5=(Assets!$C$12+Assets!$C$13),0,0))</f>
        <v>1039761.38390063</v>
      </c>
      <c r="E32" s="31" t="n">
        <f aca="false">IF(E$5&lt;(Assets!$C$12+Assets!$C$13),E30+E29+E31,IF(E$5=(Assets!$C$12+Assets!$C$13),0,0))</f>
        <v>1345347.89255</v>
      </c>
      <c r="F32" s="31" t="n">
        <f aca="false">IF(F$5&lt;(Assets!$C$12+Assets!$C$13),F30+F29+F31,IF(F$5=(Assets!$C$12+Assets!$C$13),0,0))</f>
        <v>1652844.31687844</v>
      </c>
      <c r="G32" s="31" t="n">
        <f aca="false">IF(G$5&lt;(Assets!$C$12+Assets!$C$13),G30+G29+G31,IF(G$5=(Assets!$C$12+Assets!$C$13),0,0))</f>
        <v>1962262.59385893</v>
      </c>
      <c r="H32" s="31" t="n">
        <f aca="false">IF(H$5&lt;(Assets!$C$12+Assets!$C$13),H30+H29+H31,IF(H$5=(Assets!$C$12+Assets!$C$13),0,0))</f>
        <v>2273614.73507055</v>
      </c>
      <c r="I32" s="31" t="n">
        <f aca="false">IF(I$5&lt;(Assets!$C$12+Assets!$C$13),I30+I29+I31,IF(I$5=(Assets!$C$12+Assets!$C$13),0,0))</f>
        <v>2586912.82716474</v>
      </c>
      <c r="J32" s="31" t="n">
        <f aca="false">IF(J$5&lt;(Assets!$C$12+Assets!$C$13),J30+J29+J31,IF(J$5=(Assets!$C$12+Assets!$C$13),0,0))</f>
        <v>2902169.03233452</v>
      </c>
      <c r="K32" s="31" t="n">
        <f aca="false">IF(K$5&lt;(Assets!$C$12+Assets!$C$13),K30+K29+K31,IF(K$5=(Assets!$C$12+Assets!$C$13),0,0))</f>
        <v>3219395.58878661</v>
      </c>
      <c r="L32" s="31" t="n">
        <f aca="false">IF(L$5&lt;(Assets!$C$12+Assets!$C$13),L30+L29+L31,IF(L$5=(Assets!$C$12+Assets!$C$13),0,0))</f>
        <v>3538604.81121653</v>
      </c>
      <c r="M32" s="31" t="n">
        <f aca="false">IF(M$5&lt;(Assets!$C$12+Assets!$C$13),M30+M29+M31,IF(M$5=(Assets!$C$12+Assets!$C$13),0,0))</f>
        <v>3859809.09128663</v>
      </c>
      <c r="N32" s="31" t="n">
        <f aca="false">IF(N$5&lt;(Assets!$C$12+Assets!$C$13),N30+N29+N31,IF(N$5=(Assets!$C$12+Assets!$C$13),0,0))</f>
        <v>4183020.89810717</v>
      </c>
      <c r="O32" s="31" t="n">
        <f aca="false">IF(O$5&lt;(Assets!$C$12+Assets!$C$13),O30+O29+O31,IF(O$5=(Assets!$C$12+Assets!$C$13),0,0))</f>
        <v>4209164.77872034</v>
      </c>
      <c r="P32" s="31" t="n">
        <f aca="false">IF(P$5&lt;(Assets!$C$12+Assets!$C$13),P30+P29+P31,IF(P$5=(Assets!$C$12+Assets!$C$13),0,0))</f>
        <v>4235472.05858734</v>
      </c>
      <c r="Q32" s="31" t="n">
        <f aca="false">IF(Q$5&lt;(Assets!$C$12+Assets!$C$13),Q30+Q29+Q31,IF(Q$5=(Assets!$C$12+Assets!$C$13),0,0))</f>
        <v>0</v>
      </c>
      <c r="R32" s="31" t="n">
        <f aca="false">IF(R$5&lt;(Assets!$C$12+Assets!$C$13),R30+R29+R31,IF(R$5=(Assets!$C$12+Assets!$C$13),0,0))</f>
        <v>0</v>
      </c>
      <c r="S32" s="31" t="n">
        <f aca="false">IF(S$5&lt;(Assets!$C$12+Assets!$C$13),S30+S29+S31,IF(S$5=(Assets!$C$12+Assets!$C$13),0,0))</f>
        <v>0</v>
      </c>
      <c r="T32" s="31" t="n">
        <f aca="false">IF(T$5&lt;(Assets!$C$12+Assets!$C$13),T30+T29+T31,IF(T$5=(Assets!$C$12+Assets!$C$13),0,0))</f>
        <v>0</v>
      </c>
    </row>
    <row r="33" customFormat="false" ht="15" hidden="false" customHeight="false" outlineLevel="0" collapsed="false">
      <c r="A33" s="5" t="s">
        <v>100</v>
      </c>
      <c r="B33" s="29" t="n">
        <f aca="false">IF(B$5=(Assets!$C$12+Assets!$C$13),(Assets!$C$6*Assets!$C$14/Assets!$C$18)*(1-Assets!$B$24)-(B30+B29+B31),0)</f>
        <v>0</v>
      </c>
      <c r="C33" s="29" t="n">
        <f aca="false">IF(C$5=(Assets!$C$12+Assets!$C$13),(Assets!$C$6*Assets!$C$14/Assets!$C$18)*(1-Assets!$B$24)-(C30+C29+C31),0)</f>
        <v>0</v>
      </c>
      <c r="D33" s="29" t="n">
        <f aca="false">IF(D$5=(Assets!$C$12+Assets!$C$13),(Assets!$C$6*Assets!$C$14/Assets!$C$18)*(1-Assets!$B$24)-(D30+D29+D31),0)</f>
        <v>0</v>
      </c>
      <c r="E33" s="29" t="n">
        <f aca="false">IF(E$5=(Assets!$C$12+Assets!$C$13),(Assets!$C$6*Assets!$C$14/Assets!$C$18)*(1-Assets!$B$24)-(E30+E29+E31),0)</f>
        <v>0</v>
      </c>
      <c r="F33" s="29" t="n">
        <f aca="false">IF(F$5=(Assets!$C$12+Assets!$C$13),(Assets!$C$6*Assets!$C$14/Assets!$C$18)*(1-Assets!$B$24)-(F30+F29+F31),0)</f>
        <v>0</v>
      </c>
      <c r="G33" s="29" t="n">
        <f aca="false">IF(G$5=(Assets!$C$12+Assets!$C$13),(Assets!$C$6*Assets!$C$14/Assets!$C$18)*(1-Assets!$B$24)-(G30+G29+G31),0)</f>
        <v>0</v>
      </c>
      <c r="H33" s="29" t="n">
        <f aca="false">IF(H$5=(Assets!$C$12+Assets!$C$13),(Assets!$C$6*Assets!$C$14/Assets!$C$18)*(1-Assets!$B$24)-(H30+H29+H31),0)</f>
        <v>0</v>
      </c>
      <c r="I33" s="29" t="n">
        <f aca="false">IF(I$5=(Assets!$C$12+Assets!$C$13),(Assets!$C$6*Assets!$C$14/Assets!$C$18)*(1-Assets!$B$24)-(I30+I29+I31),0)</f>
        <v>0</v>
      </c>
      <c r="J33" s="29" t="n">
        <f aca="false">IF(J$5=(Assets!$C$12+Assets!$C$13),(Assets!$C$6*Assets!$C$14/Assets!$C$18)*(1-Assets!$B$24)-(J30+J29+J31),0)</f>
        <v>0</v>
      </c>
      <c r="K33" s="29" t="n">
        <f aca="false">IF(K$5=(Assets!$C$12+Assets!$C$13),(Assets!$C$6*Assets!$C$14/Assets!$C$18)*(1-Assets!$B$24)-(K30+K29+K31),0)</f>
        <v>0</v>
      </c>
      <c r="L33" s="29" t="n">
        <f aca="false">IF(L$5=(Assets!$C$12+Assets!$C$13),(Assets!$C$6*Assets!$C$14/Assets!$C$18)*(1-Assets!$B$24)-(L30+L29+L31),0)</f>
        <v>0</v>
      </c>
      <c r="M33" s="29" t="n">
        <f aca="false">IF(M$5=(Assets!$C$12+Assets!$C$13),(Assets!$C$6*Assets!$C$14/Assets!$C$18)*(1-Assets!$B$24)-(M30+M29+M31),0)</f>
        <v>0</v>
      </c>
      <c r="N33" s="29" t="n">
        <f aca="false">IF(N$5=(Assets!$C$12+Assets!$C$13),(Assets!$C$6*Assets!$C$14/Assets!$C$18)*(1-Assets!$B$24)-(N30+N29+N31),0)</f>
        <v>0</v>
      </c>
      <c r="O33" s="29" t="n">
        <f aca="false">IF(O$5=(Assets!$C$12+Assets!$C$13),(Assets!$C$6*Assets!$C$14/Assets!$C$18)*(1-Assets!$B$24)-(O30+O29+O31),0)</f>
        <v>0</v>
      </c>
      <c r="P33" s="29" t="n">
        <f aca="false">IF(P$5=(Assets!$C$12+Assets!$C$13),(Assets!$C$6*Assets!$C$14/Assets!$C$18)*(1-Assets!$B$24)-(P30+P29+P31),0)</f>
        <v>0</v>
      </c>
      <c r="Q33" s="29" t="n">
        <f aca="false">IF(Q$5=(Assets!$C$12+Assets!$C$13),(Assets!$C$6*Assets!$C$14/Assets!$C$18)*(1-Assets!$B$24)-(Q30+Q29+Q31),0)</f>
        <v>3028769.28452475</v>
      </c>
      <c r="R33" s="29" t="n">
        <f aca="false">IF(R$5=(Assets!$C$12+Assets!$C$13),(Assets!$C$6*Assets!$C$14/Assets!$C$18)*(1-Assets!$B$24)-(R30+R29+R31),0)</f>
        <v>0</v>
      </c>
      <c r="S33" s="29" t="n">
        <f aca="false">IF(S$5=(Assets!$C$12+Assets!$C$13),(Assets!$C$6*Assets!$C$14/Assets!$C$18)*(1-Assets!$B$24)-(S30+S29+S31),0)</f>
        <v>0</v>
      </c>
      <c r="T33" s="29" t="n">
        <f aca="false">IF(T$5=(Assets!$C$12+Assets!$C$13),(Assets!$C$6*Assets!$C$14/Assets!$C$18)*(1-Assets!$B$24)-(T30+T29+T31),0)</f>
        <v>0</v>
      </c>
    </row>
    <row r="34" customFormat="false" ht="15" hidden="false" customHeight="false" outlineLevel="0" collapsed="false">
      <c r="A34" s="30" t="s">
        <v>101</v>
      </c>
      <c r="B34" s="31" t="n">
        <f aca="false">-B28+B33</f>
        <v>-2166406.704</v>
      </c>
      <c r="C34" s="31" t="n">
        <f aca="false">-C28+C33</f>
        <v>0</v>
      </c>
      <c r="D34" s="31" t="n">
        <f aca="false">-D28+D33</f>
        <v>0</v>
      </c>
      <c r="E34" s="31" t="n">
        <f aca="false">-E28+E33</f>
        <v>0</v>
      </c>
      <c r="F34" s="31" t="n">
        <f aca="false">-F28+F33</f>
        <v>0</v>
      </c>
      <c r="G34" s="31" t="n">
        <f aca="false">-G28+G33</f>
        <v>0</v>
      </c>
      <c r="H34" s="31" t="n">
        <f aca="false">-H28+H33</f>
        <v>0</v>
      </c>
      <c r="I34" s="31" t="n">
        <f aca="false">-I28+I33</f>
        <v>0</v>
      </c>
      <c r="J34" s="31" t="n">
        <f aca="false">-J28+J33</f>
        <v>0</v>
      </c>
      <c r="K34" s="31" t="n">
        <f aca="false">-K28+K33</f>
        <v>0</v>
      </c>
      <c r="L34" s="31" t="n">
        <f aca="false">-L28+L33</f>
        <v>0</v>
      </c>
      <c r="M34" s="31" t="n">
        <f aca="false">-M28+M33</f>
        <v>0</v>
      </c>
      <c r="N34" s="31" t="n">
        <f aca="false">-N28+N33</f>
        <v>0</v>
      </c>
      <c r="O34" s="31" t="n">
        <f aca="false">-O28+O33</f>
        <v>0</v>
      </c>
      <c r="P34" s="31" t="n">
        <f aca="false">-P28+P33</f>
        <v>0</v>
      </c>
      <c r="Q34" s="31" t="n">
        <f aca="false">-Q28+Q33</f>
        <v>3028769.28452475</v>
      </c>
      <c r="R34" s="31" t="n">
        <f aca="false">-R28+R33</f>
        <v>0</v>
      </c>
      <c r="S34" s="31" t="n">
        <f aca="false">-S28+S33</f>
        <v>0</v>
      </c>
      <c r="T34" s="31" t="n">
        <f aca="false">-T28+T33</f>
        <v>0</v>
      </c>
    </row>
    <row r="37" customFormat="false" ht="15" hidden="false" customHeight="false" outlineLevel="0" collapsed="false">
      <c r="A37" s="3" t="str">
        <f aca="false">"Asset C  |  "&amp;Assets!$D$5</f>
        <v>Asset C  |  Auto service center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customFormat="false" ht="15" hidden="false" customHeight="false" outlineLevel="0" collapsed="false">
      <c r="A38" s="5" t="s">
        <v>90</v>
      </c>
      <c r="B38" s="29" t="n">
        <f aca="false">IF(B$5=0,Assets!$D$7,0)</f>
        <v>1150000</v>
      </c>
      <c r="C38" s="29" t="n">
        <f aca="false">IF(C$5=0,Assets!$D$7,0)</f>
        <v>0</v>
      </c>
      <c r="D38" s="29" t="n">
        <f aca="false">IF(D$5=0,Assets!$D$7,0)</f>
        <v>0</v>
      </c>
      <c r="E38" s="29" t="n">
        <f aca="false">IF(E$5=0,Assets!$D$7,0)</f>
        <v>0</v>
      </c>
      <c r="F38" s="29" t="n">
        <f aca="false">IF(F$5=0,Assets!$D$7,0)</f>
        <v>0</v>
      </c>
      <c r="G38" s="29" t="n">
        <f aca="false">IF(G$5=0,Assets!$D$7,0)</f>
        <v>0</v>
      </c>
      <c r="H38" s="29" t="n">
        <f aca="false">IF(H$5=0,Assets!$D$7,0)</f>
        <v>0</v>
      </c>
      <c r="I38" s="29" t="n">
        <f aca="false">IF(I$5=0,Assets!$D$7,0)</f>
        <v>0</v>
      </c>
      <c r="J38" s="29" t="n">
        <f aca="false">IF(J$5=0,Assets!$D$7,0)</f>
        <v>0</v>
      </c>
      <c r="K38" s="29" t="n">
        <f aca="false">IF(K$5=0,Assets!$D$7,0)</f>
        <v>0</v>
      </c>
      <c r="L38" s="29" t="n">
        <f aca="false">IF(L$5=0,Assets!$D$7,0)</f>
        <v>0</v>
      </c>
      <c r="M38" s="29" t="n">
        <f aca="false">IF(M$5=0,Assets!$D$7,0)</f>
        <v>0</v>
      </c>
      <c r="N38" s="29" t="n">
        <f aca="false">IF(N$5=0,Assets!$D$7,0)</f>
        <v>0</v>
      </c>
      <c r="O38" s="29" t="n">
        <f aca="false">IF(O$5=0,Assets!$D$7,0)</f>
        <v>0</v>
      </c>
      <c r="P38" s="29" t="n">
        <f aca="false">IF(P$5=0,Assets!$D$7,0)</f>
        <v>0</v>
      </c>
      <c r="Q38" s="29" t="n">
        <f aca="false">IF(Q$5=0,Assets!$D$7,0)</f>
        <v>0</v>
      </c>
      <c r="R38" s="29" t="n">
        <f aca="false">IF(R$5=0,Assets!$D$7,0)</f>
        <v>0</v>
      </c>
      <c r="S38" s="29" t="n">
        <f aca="false">IF(S$5=0,Assets!$D$7,0)</f>
        <v>0</v>
      </c>
      <c r="T38" s="29" t="n">
        <f aca="false">IF(T$5=0,Assets!$D$7,0)</f>
        <v>0</v>
      </c>
    </row>
    <row r="39" customFormat="false" ht="15" hidden="false" customHeight="false" outlineLevel="0" collapsed="false">
      <c r="A39" s="5" t="s">
        <v>91</v>
      </c>
      <c r="B39" s="29" t="n">
        <f aca="false">IF(AND(B$5&gt;=1,B$5&lt;=Assets!$D$12),(Assets!$D$8+Assets!$D$6*Assets!$D$9+Assets!$D$10)/Assets!$D$12,0)</f>
        <v>0</v>
      </c>
      <c r="C39" s="29" t="n">
        <f aca="false">IF(AND(C$5&gt;=1,C$5&lt;=Assets!$D$12),(Assets!$D$8+Assets!$D$6*Assets!$D$9+Assets!$D$10)/Assets!$D$12,0)</f>
        <v>179250</v>
      </c>
      <c r="D39" s="29" t="n">
        <f aca="false">IF(AND(D$5&gt;=1,D$5&lt;=Assets!$D$12),(Assets!$D$8+Assets!$D$6*Assets!$D$9+Assets!$D$10)/Assets!$D$12,0)</f>
        <v>179250</v>
      </c>
      <c r="E39" s="29" t="n">
        <f aca="false">IF(AND(E$5&gt;=1,E$5&lt;=Assets!$D$12),(Assets!$D$8+Assets!$D$6*Assets!$D$9+Assets!$D$10)/Assets!$D$12,0)</f>
        <v>179250</v>
      </c>
      <c r="F39" s="29" t="n">
        <f aca="false">IF(AND(F$5&gt;=1,F$5&lt;=Assets!$D$12),(Assets!$D$8+Assets!$D$6*Assets!$D$9+Assets!$D$10)/Assets!$D$12,0)</f>
        <v>179250</v>
      </c>
      <c r="G39" s="29" t="n">
        <f aca="false">IF(AND(G$5&gt;=1,G$5&lt;=Assets!$D$12),(Assets!$D$8+Assets!$D$6*Assets!$D$9+Assets!$D$10)/Assets!$D$12,0)</f>
        <v>179250</v>
      </c>
      <c r="H39" s="29" t="n">
        <f aca="false">IF(AND(H$5&gt;=1,H$5&lt;=Assets!$D$12),(Assets!$D$8+Assets!$D$6*Assets!$D$9+Assets!$D$10)/Assets!$D$12,0)</f>
        <v>179250</v>
      </c>
      <c r="I39" s="29" t="n">
        <f aca="false">IF(AND(I$5&gt;=1,I$5&lt;=Assets!$D$12),(Assets!$D$8+Assets!$D$6*Assets!$D$9+Assets!$D$10)/Assets!$D$12,0)</f>
        <v>179250</v>
      </c>
      <c r="J39" s="29" t="n">
        <f aca="false">IF(AND(J$5&gt;=1,J$5&lt;=Assets!$D$12),(Assets!$D$8+Assets!$D$6*Assets!$D$9+Assets!$D$10)/Assets!$D$12,0)</f>
        <v>179250</v>
      </c>
      <c r="K39" s="29" t="n">
        <f aca="false">IF(AND(K$5&gt;=1,K$5&lt;=Assets!$D$12),(Assets!$D$8+Assets!$D$6*Assets!$D$9+Assets!$D$10)/Assets!$D$12,0)</f>
        <v>179250</v>
      </c>
      <c r="L39" s="29" t="n">
        <f aca="false">IF(AND(L$5&gt;=1,L$5&lt;=Assets!$D$12),(Assets!$D$8+Assets!$D$6*Assets!$D$9+Assets!$D$10)/Assets!$D$12,0)</f>
        <v>179250</v>
      </c>
      <c r="M39" s="29" t="n">
        <f aca="false">IF(AND(M$5&gt;=1,M$5&lt;=Assets!$D$12),(Assets!$D$8+Assets!$D$6*Assets!$D$9+Assets!$D$10)/Assets!$D$12,0)</f>
        <v>0</v>
      </c>
      <c r="N39" s="29" t="n">
        <f aca="false">IF(AND(N$5&gt;=1,N$5&lt;=Assets!$D$12),(Assets!$D$8+Assets!$D$6*Assets!$D$9+Assets!$D$10)/Assets!$D$12,0)</f>
        <v>0</v>
      </c>
      <c r="O39" s="29" t="n">
        <f aca="false">IF(AND(O$5&gt;=1,O$5&lt;=Assets!$D$12),(Assets!$D$8+Assets!$D$6*Assets!$D$9+Assets!$D$10)/Assets!$D$12,0)</f>
        <v>0</v>
      </c>
      <c r="P39" s="29" t="n">
        <f aca="false">IF(AND(P$5&gt;=1,P$5&lt;=Assets!$D$12),(Assets!$D$8+Assets!$D$6*Assets!$D$9+Assets!$D$10)/Assets!$D$12,0)</f>
        <v>0</v>
      </c>
      <c r="Q39" s="29" t="n">
        <f aca="false">IF(AND(Q$5&gt;=1,Q$5&lt;=Assets!$D$12),(Assets!$D$8+Assets!$D$6*Assets!$D$9+Assets!$D$10)/Assets!$D$12,0)</f>
        <v>0</v>
      </c>
      <c r="R39" s="29" t="n">
        <f aca="false">IF(AND(R$5&gt;=1,R$5&lt;=Assets!$D$12),(Assets!$D$8+Assets!$D$6*Assets!$D$9+Assets!$D$10)/Assets!$D$12,0)</f>
        <v>0</v>
      </c>
      <c r="S39" s="29" t="n">
        <f aca="false">IF(AND(S$5&gt;=1,S$5&lt;=Assets!$D$12),(Assets!$D$8+Assets!$D$6*Assets!$D$9+Assets!$D$10)/Assets!$D$12,0)</f>
        <v>0</v>
      </c>
      <c r="T39" s="29" t="n">
        <f aca="false">IF(AND(T$5&gt;=1,T$5&lt;=Assets!$D$12),(Assets!$D$8+Assets!$D$6*Assets!$D$9+Assets!$D$10)/Assets!$D$12,0)</f>
        <v>0</v>
      </c>
    </row>
    <row r="40" customFormat="false" ht="15" hidden="false" customHeight="false" outlineLevel="0" collapsed="false">
      <c r="A40" s="5" t="s">
        <v>92</v>
      </c>
      <c r="B40" s="29" t="n">
        <f aca="false">IF(B$5=0,0.4*((Assets!$D$8+Assets!$D$6*Assets!$D$9+Assets!$D$10)*Assets!$D$11),IF(B$5&lt;=Assets!$D$12,0.6*((Assets!$D$8+Assets!$D$6*Assets!$D$9+Assets!$D$10)*Assets!$D$11)/Assets!$D$12,0))</f>
        <v>86040</v>
      </c>
      <c r="C40" s="29" t="n">
        <f aca="false">IF(C$5=0,0.4*((Assets!$D$8+Assets!$D$6*Assets!$D$9+Assets!$D$10)*Assets!$D$11),IF(C$5&lt;=Assets!$D$12,0.6*((Assets!$D$8+Assets!$D$6*Assets!$D$9+Assets!$D$10)*Assets!$D$11)/Assets!$D$12,0))</f>
        <v>12906</v>
      </c>
      <c r="D40" s="29" t="n">
        <f aca="false">IF(D$5=0,0.4*((Assets!$D$8+Assets!$D$6*Assets!$D$9+Assets!$D$10)*Assets!$D$11),IF(D$5&lt;=Assets!$D$12,0.6*((Assets!$D$8+Assets!$D$6*Assets!$D$9+Assets!$D$10)*Assets!$D$11)/Assets!$D$12,0))</f>
        <v>12906</v>
      </c>
      <c r="E40" s="29" t="n">
        <f aca="false">IF(E$5=0,0.4*((Assets!$D$8+Assets!$D$6*Assets!$D$9+Assets!$D$10)*Assets!$D$11),IF(E$5&lt;=Assets!$D$12,0.6*((Assets!$D$8+Assets!$D$6*Assets!$D$9+Assets!$D$10)*Assets!$D$11)/Assets!$D$12,0))</f>
        <v>12906</v>
      </c>
      <c r="F40" s="29" t="n">
        <f aca="false">IF(F$5=0,0.4*((Assets!$D$8+Assets!$D$6*Assets!$D$9+Assets!$D$10)*Assets!$D$11),IF(F$5&lt;=Assets!$D$12,0.6*((Assets!$D$8+Assets!$D$6*Assets!$D$9+Assets!$D$10)*Assets!$D$11)/Assets!$D$12,0))</f>
        <v>12906</v>
      </c>
      <c r="G40" s="29" t="n">
        <f aca="false">IF(G$5=0,0.4*((Assets!$D$8+Assets!$D$6*Assets!$D$9+Assets!$D$10)*Assets!$D$11),IF(G$5&lt;=Assets!$D$12,0.6*((Assets!$D$8+Assets!$D$6*Assets!$D$9+Assets!$D$10)*Assets!$D$11)/Assets!$D$12,0))</f>
        <v>12906</v>
      </c>
      <c r="H40" s="29" t="n">
        <f aca="false">IF(H$5=0,0.4*((Assets!$D$8+Assets!$D$6*Assets!$D$9+Assets!$D$10)*Assets!$D$11),IF(H$5&lt;=Assets!$D$12,0.6*((Assets!$D$8+Assets!$D$6*Assets!$D$9+Assets!$D$10)*Assets!$D$11)/Assets!$D$12,0))</f>
        <v>12906</v>
      </c>
      <c r="I40" s="29" t="n">
        <f aca="false">IF(I$5=0,0.4*((Assets!$D$8+Assets!$D$6*Assets!$D$9+Assets!$D$10)*Assets!$D$11),IF(I$5&lt;=Assets!$D$12,0.6*((Assets!$D$8+Assets!$D$6*Assets!$D$9+Assets!$D$10)*Assets!$D$11)/Assets!$D$12,0))</f>
        <v>12906</v>
      </c>
      <c r="J40" s="29" t="n">
        <f aca="false">IF(J$5=0,0.4*((Assets!$D$8+Assets!$D$6*Assets!$D$9+Assets!$D$10)*Assets!$D$11),IF(J$5&lt;=Assets!$D$12,0.6*((Assets!$D$8+Assets!$D$6*Assets!$D$9+Assets!$D$10)*Assets!$D$11)/Assets!$D$12,0))</f>
        <v>12906</v>
      </c>
      <c r="K40" s="29" t="n">
        <f aca="false">IF(K$5=0,0.4*((Assets!$D$8+Assets!$D$6*Assets!$D$9+Assets!$D$10)*Assets!$D$11),IF(K$5&lt;=Assets!$D$12,0.6*((Assets!$D$8+Assets!$D$6*Assets!$D$9+Assets!$D$10)*Assets!$D$11)/Assets!$D$12,0))</f>
        <v>12906</v>
      </c>
      <c r="L40" s="29" t="n">
        <f aca="false">IF(L$5=0,0.4*((Assets!$D$8+Assets!$D$6*Assets!$D$9+Assets!$D$10)*Assets!$D$11),IF(L$5&lt;=Assets!$D$12,0.6*((Assets!$D$8+Assets!$D$6*Assets!$D$9+Assets!$D$10)*Assets!$D$11)/Assets!$D$12,0))</f>
        <v>12906</v>
      </c>
      <c r="M40" s="29" t="n">
        <f aca="false">IF(M$5=0,0.4*((Assets!$D$8+Assets!$D$6*Assets!$D$9+Assets!$D$10)*Assets!$D$11),IF(M$5&lt;=Assets!$D$12,0.6*((Assets!$D$8+Assets!$D$6*Assets!$D$9+Assets!$D$10)*Assets!$D$11)/Assets!$D$12,0))</f>
        <v>0</v>
      </c>
      <c r="N40" s="29" t="n">
        <f aca="false">IF(N$5=0,0.4*((Assets!$D$8+Assets!$D$6*Assets!$D$9+Assets!$D$10)*Assets!$D$11),IF(N$5&lt;=Assets!$D$12,0.6*((Assets!$D$8+Assets!$D$6*Assets!$D$9+Assets!$D$10)*Assets!$D$11)/Assets!$D$12,0))</f>
        <v>0</v>
      </c>
      <c r="O40" s="29" t="n">
        <f aca="false">IF(O$5=0,0.4*((Assets!$D$8+Assets!$D$6*Assets!$D$9+Assets!$D$10)*Assets!$D$11),IF(O$5&lt;=Assets!$D$12,0.6*((Assets!$D$8+Assets!$D$6*Assets!$D$9+Assets!$D$10)*Assets!$D$11)/Assets!$D$12,0))</f>
        <v>0</v>
      </c>
      <c r="P40" s="29" t="n">
        <f aca="false">IF(P$5=0,0.4*((Assets!$D$8+Assets!$D$6*Assets!$D$9+Assets!$D$10)*Assets!$D$11),IF(P$5&lt;=Assets!$D$12,0.6*((Assets!$D$8+Assets!$D$6*Assets!$D$9+Assets!$D$10)*Assets!$D$11)/Assets!$D$12,0))</f>
        <v>0</v>
      </c>
      <c r="Q40" s="29" t="n">
        <f aca="false">IF(Q$5=0,0.4*((Assets!$D$8+Assets!$D$6*Assets!$D$9+Assets!$D$10)*Assets!$D$11),IF(Q$5&lt;=Assets!$D$12,0.6*((Assets!$D$8+Assets!$D$6*Assets!$D$9+Assets!$D$10)*Assets!$D$11)/Assets!$D$12,0))</f>
        <v>0</v>
      </c>
      <c r="R40" s="29" t="n">
        <f aca="false">IF(R$5=0,0.4*((Assets!$D$8+Assets!$D$6*Assets!$D$9+Assets!$D$10)*Assets!$D$11),IF(R$5&lt;=Assets!$D$12,0.6*((Assets!$D$8+Assets!$D$6*Assets!$D$9+Assets!$D$10)*Assets!$D$11)/Assets!$D$12,0))</f>
        <v>0</v>
      </c>
      <c r="S40" s="29" t="n">
        <f aca="false">IF(S$5=0,0.4*((Assets!$D$8+Assets!$D$6*Assets!$D$9+Assets!$D$10)*Assets!$D$11),IF(S$5&lt;=Assets!$D$12,0.6*((Assets!$D$8+Assets!$D$6*Assets!$D$9+Assets!$D$10)*Assets!$D$11)/Assets!$D$12,0))</f>
        <v>0</v>
      </c>
      <c r="T40" s="29" t="n">
        <f aca="false">IF(T$5=0,0.4*((Assets!$D$8+Assets!$D$6*Assets!$D$9+Assets!$D$10)*Assets!$D$11),IF(T$5&lt;=Assets!$D$12,0.6*((Assets!$D$8+Assets!$D$6*Assets!$D$9+Assets!$D$10)*Assets!$D$11)/Assets!$D$12,0))</f>
        <v>0</v>
      </c>
    </row>
    <row r="41" customFormat="false" ht="15" hidden="false" customHeight="false" outlineLevel="0" collapsed="false">
      <c r="A41" s="5" t="s">
        <v>93</v>
      </c>
      <c r="B41" s="29" t="n">
        <f aca="false">IF(B$5=0,Assets!$B$23*Assets!$B$21*(Assets!$D$7+(Assets!$D$8+Assets!$D$6*Assets!$D$9+Assets!$D$10)+((Assets!$D$8+Assets!$D$6*Assets!$D$9+Assets!$D$10)*Assets!$D$11)),0)</f>
        <v>20524.4</v>
      </c>
      <c r="C41" s="29" t="n">
        <f aca="false">IF(C$5=0,Assets!$B$23*Assets!$B$21*(Assets!$D$7+(Assets!$D$8+Assets!$D$6*Assets!$D$9+Assets!$D$10)+((Assets!$D$8+Assets!$D$6*Assets!$D$9+Assets!$D$10)*Assets!$D$11)),0)</f>
        <v>0</v>
      </c>
      <c r="D41" s="29" t="n">
        <f aca="false">IF(D$5=0,Assets!$B$23*Assets!$B$21*(Assets!$D$7+(Assets!$D$8+Assets!$D$6*Assets!$D$9+Assets!$D$10)+((Assets!$D$8+Assets!$D$6*Assets!$D$9+Assets!$D$10)*Assets!$D$11)),0)</f>
        <v>0</v>
      </c>
      <c r="E41" s="29" t="n">
        <f aca="false">IF(E$5=0,Assets!$B$23*Assets!$B$21*(Assets!$D$7+(Assets!$D$8+Assets!$D$6*Assets!$D$9+Assets!$D$10)+((Assets!$D$8+Assets!$D$6*Assets!$D$9+Assets!$D$10)*Assets!$D$11)),0)</f>
        <v>0</v>
      </c>
      <c r="F41" s="29" t="n">
        <f aca="false">IF(F$5=0,Assets!$B$23*Assets!$B$21*(Assets!$D$7+(Assets!$D$8+Assets!$D$6*Assets!$D$9+Assets!$D$10)+((Assets!$D$8+Assets!$D$6*Assets!$D$9+Assets!$D$10)*Assets!$D$11)),0)</f>
        <v>0</v>
      </c>
      <c r="G41" s="29" t="n">
        <f aca="false">IF(G$5=0,Assets!$B$23*Assets!$B$21*(Assets!$D$7+(Assets!$D$8+Assets!$D$6*Assets!$D$9+Assets!$D$10)+((Assets!$D$8+Assets!$D$6*Assets!$D$9+Assets!$D$10)*Assets!$D$11)),0)</f>
        <v>0</v>
      </c>
      <c r="H41" s="29" t="n">
        <f aca="false">IF(H$5=0,Assets!$B$23*Assets!$B$21*(Assets!$D$7+(Assets!$D$8+Assets!$D$6*Assets!$D$9+Assets!$D$10)+((Assets!$D$8+Assets!$D$6*Assets!$D$9+Assets!$D$10)*Assets!$D$11)),0)</f>
        <v>0</v>
      </c>
      <c r="I41" s="29" t="n">
        <f aca="false">IF(I$5=0,Assets!$B$23*Assets!$B$21*(Assets!$D$7+(Assets!$D$8+Assets!$D$6*Assets!$D$9+Assets!$D$10)+((Assets!$D$8+Assets!$D$6*Assets!$D$9+Assets!$D$10)*Assets!$D$11)),0)</f>
        <v>0</v>
      </c>
      <c r="J41" s="29" t="n">
        <f aca="false">IF(J$5=0,Assets!$B$23*Assets!$B$21*(Assets!$D$7+(Assets!$D$8+Assets!$D$6*Assets!$D$9+Assets!$D$10)+((Assets!$D$8+Assets!$D$6*Assets!$D$9+Assets!$D$10)*Assets!$D$11)),0)</f>
        <v>0</v>
      </c>
      <c r="K41" s="29" t="n">
        <f aca="false">IF(K$5=0,Assets!$B$23*Assets!$B$21*(Assets!$D$7+(Assets!$D$8+Assets!$D$6*Assets!$D$9+Assets!$D$10)+((Assets!$D$8+Assets!$D$6*Assets!$D$9+Assets!$D$10)*Assets!$D$11)),0)</f>
        <v>0</v>
      </c>
      <c r="L41" s="29" t="n">
        <f aca="false">IF(L$5=0,Assets!$B$23*Assets!$B$21*(Assets!$D$7+(Assets!$D$8+Assets!$D$6*Assets!$D$9+Assets!$D$10)+((Assets!$D$8+Assets!$D$6*Assets!$D$9+Assets!$D$10)*Assets!$D$11)),0)</f>
        <v>0</v>
      </c>
      <c r="M41" s="29" t="n">
        <f aca="false">IF(M$5=0,Assets!$B$23*Assets!$B$21*(Assets!$D$7+(Assets!$D$8+Assets!$D$6*Assets!$D$9+Assets!$D$10)+((Assets!$D$8+Assets!$D$6*Assets!$D$9+Assets!$D$10)*Assets!$D$11)),0)</f>
        <v>0</v>
      </c>
      <c r="N41" s="29" t="n">
        <f aca="false">IF(N$5=0,Assets!$B$23*Assets!$B$21*(Assets!$D$7+(Assets!$D$8+Assets!$D$6*Assets!$D$9+Assets!$D$10)+((Assets!$D$8+Assets!$D$6*Assets!$D$9+Assets!$D$10)*Assets!$D$11)),0)</f>
        <v>0</v>
      </c>
      <c r="O41" s="29" t="n">
        <f aca="false">IF(O$5=0,Assets!$B$23*Assets!$B$21*(Assets!$D$7+(Assets!$D$8+Assets!$D$6*Assets!$D$9+Assets!$D$10)+((Assets!$D$8+Assets!$D$6*Assets!$D$9+Assets!$D$10)*Assets!$D$11)),0)</f>
        <v>0</v>
      </c>
      <c r="P41" s="29" t="n">
        <f aca="false">IF(P$5=0,Assets!$B$23*Assets!$B$21*(Assets!$D$7+(Assets!$D$8+Assets!$D$6*Assets!$D$9+Assets!$D$10)+((Assets!$D$8+Assets!$D$6*Assets!$D$9+Assets!$D$10)*Assets!$D$11)),0)</f>
        <v>0</v>
      </c>
      <c r="Q41" s="29" t="n">
        <f aca="false">IF(Q$5=0,Assets!$B$23*Assets!$B$21*(Assets!$D$7+(Assets!$D$8+Assets!$D$6*Assets!$D$9+Assets!$D$10)+((Assets!$D$8+Assets!$D$6*Assets!$D$9+Assets!$D$10)*Assets!$D$11)),0)</f>
        <v>0</v>
      </c>
      <c r="R41" s="29" t="n">
        <f aca="false">IF(R$5=0,Assets!$B$23*Assets!$B$21*(Assets!$D$7+(Assets!$D$8+Assets!$D$6*Assets!$D$9+Assets!$D$10)+((Assets!$D$8+Assets!$D$6*Assets!$D$9+Assets!$D$10)*Assets!$D$11)),0)</f>
        <v>0</v>
      </c>
      <c r="S41" s="29" t="n">
        <f aca="false">IF(S$5=0,Assets!$B$23*Assets!$B$21*(Assets!$D$7+(Assets!$D$8+Assets!$D$6*Assets!$D$9+Assets!$D$10)+((Assets!$D$8+Assets!$D$6*Assets!$D$9+Assets!$D$10)*Assets!$D$11)),0)</f>
        <v>0</v>
      </c>
      <c r="T41" s="29" t="n">
        <f aca="false">IF(T$5=0,Assets!$B$23*Assets!$B$21*(Assets!$D$7+(Assets!$D$8+Assets!$D$6*Assets!$D$9+Assets!$D$10)+((Assets!$D$8+Assets!$D$6*Assets!$D$9+Assets!$D$10)*Assets!$D$11)),0)</f>
        <v>0</v>
      </c>
    </row>
    <row r="42" customFormat="false" ht="15" hidden="false" customHeight="false" outlineLevel="0" collapsed="false">
      <c r="A42" s="30" t="s">
        <v>94</v>
      </c>
      <c r="B42" s="31" t="n">
        <f aca="false">SUM(B38:B41)</f>
        <v>1256564.4</v>
      </c>
      <c r="C42" s="31" t="n">
        <f aca="false">SUM(C38:C41)</f>
        <v>192156</v>
      </c>
      <c r="D42" s="31" t="n">
        <f aca="false">SUM(D38:D41)</f>
        <v>192156</v>
      </c>
      <c r="E42" s="31" t="n">
        <f aca="false">SUM(E38:E41)</f>
        <v>192156</v>
      </c>
      <c r="F42" s="31" t="n">
        <f aca="false">SUM(F38:F41)</f>
        <v>192156</v>
      </c>
      <c r="G42" s="31" t="n">
        <f aca="false">SUM(G38:G41)</f>
        <v>192156</v>
      </c>
      <c r="H42" s="31" t="n">
        <f aca="false">SUM(H38:H41)</f>
        <v>192156</v>
      </c>
      <c r="I42" s="31" t="n">
        <f aca="false">SUM(I38:I41)</f>
        <v>192156</v>
      </c>
      <c r="J42" s="31" t="n">
        <f aca="false">SUM(J38:J41)</f>
        <v>192156</v>
      </c>
      <c r="K42" s="31" t="n">
        <f aca="false">SUM(K38:K41)</f>
        <v>192156</v>
      </c>
      <c r="L42" s="31" t="n">
        <f aca="false">SUM(L38:L41)</f>
        <v>192156</v>
      </c>
      <c r="M42" s="31" t="n">
        <f aca="false">SUM(M38:M41)</f>
        <v>0</v>
      </c>
      <c r="N42" s="31" t="n">
        <f aca="false">SUM(N38:N41)</f>
        <v>0</v>
      </c>
      <c r="O42" s="31" t="n">
        <f aca="false">SUM(O38:O41)</f>
        <v>0</v>
      </c>
      <c r="P42" s="31" t="n">
        <f aca="false">SUM(P38:P41)</f>
        <v>0</v>
      </c>
      <c r="Q42" s="31" t="n">
        <f aca="false">SUM(Q38:Q41)</f>
        <v>0</v>
      </c>
      <c r="R42" s="31" t="n">
        <f aca="false">SUM(R38:R41)</f>
        <v>0</v>
      </c>
      <c r="S42" s="31" t="n">
        <f aca="false">SUM(S38:S41)</f>
        <v>0</v>
      </c>
      <c r="T42" s="31" t="n">
        <f aca="false">SUM(T38:T41)</f>
        <v>0</v>
      </c>
    </row>
    <row r="43" customFormat="false" ht="15" hidden="false" customHeight="false" outlineLevel="0" collapsed="false">
      <c r="A43" s="5" t="s">
        <v>95</v>
      </c>
      <c r="B43" s="29" t="n">
        <f aca="false">MIN(B42,MAX(0,(1-Assets!$B$21)*SUM($B42:$T42)-0))</f>
        <v>1112343.54</v>
      </c>
      <c r="C43" s="29" t="n">
        <f aca="false">MIN(C42,MAX(0,(1-Assets!$B$21)*SUM($B42:$T42)-SUM($B43:B43)))</f>
        <v>0</v>
      </c>
      <c r="D43" s="29" t="n">
        <f aca="false">MIN(D42,MAX(0,(1-Assets!$B$21)*SUM($B42:$T42)-SUM($B43:C43)))</f>
        <v>0</v>
      </c>
      <c r="E43" s="29" t="n">
        <f aca="false">MIN(E42,MAX(0,(1-Assets!$B$21)*SUM($B42:$T42)-SUM($B43:D43)))</f>
        <v>0</v>
      </c>
      <c r="F43" s="29" t="n">
        <f aca="false">MIN(F42,MAX(0,(1-Assets!$B$21)*SUM($B42:$T42)-SUM($B43:E43)))</f>
        <v>0</v>
      </c>
      <c r="G43" s="29" t="n">
        <f aca="false">MIN(G42,MAX(0,(1-Assets!$B$21)*SUM($B42:$T42)-SUM($B43:F43)))</f>
        <v>0</v>
      </c>
      <c r="H43" s="29" t="n">
        <f aca="false">MIN(H42,MAX(0,(1-Assets!$B$21)*SUM($B42:$T42)-SUM($B43:G43)))</f>
        <v>0</v>
      </c>
      <c r="I43" s="29" t="n">
        <f aca="false">MIN(I42,MAX(0,(1-Assets!$B$21)*SUM($B42:$T42)-SUM($B43:H43)))</f>
        <v>0</v>
      </c>
      <c r="J43" s="29" t="n">
        <f aca="false">MIN(J42,MAX(0,(1-Assets!$B$21)*SUM($B42:$T42)-SUM($B43:I43)))</f>
        <v>0</v>
      </c>
      <c r="K43" s="29" t="n">
        <f aca="false">MIN(K42,MAX(0,(1-Assets!$B$21)*SUM($B42:$T42)-SUM($B43:J43)))</f>
        <v>0</v>
      </c>
      <c r="L43" s="29" t="n">
        <f aca="false">MIN(L42,MAX(0,(1-Assets!$B$21)*SUM($B42:$T42)-SUM($B43:K43)))</f>
        <v>0</v>
      </c>
      <c r="M43" s="29" t="n">
        <f aca="false">MIN(M42,MAX(0,(1-Assets!$B$21)*SUM($B42:$T42)-SUM($B43:L43)))</f>
        <v>0</v>
      </c>
      <c r="N43" s="29" t="n">
        <f aca="false">MIN(N42,MAX(0,(1-Assets!$B$21)*SUM($B42:$T42)-SUM($B43:M43)))</f>
        <v>0</v>
      </c>
      <c r="O43" s="29" t="n">
        <f aca="false">MIN(O42,MAX(0,(1-Assets!$B$21)*SUM($B42:$T42)-SUM($B43:N43)))</f>
        <v>0</v>
      </c>
      <c r="P43" s="29" t="n">
        <f aca="false">MIN(P42,MAX(0,(1-Assets!$B$21)*SUM($B42:$T42)-SUM($B43:O43)))</f>
        <v>0</v>
      </c>
      <c r="Q43" s="29" t="n">
        <f aca="false">MIN(Q42,MAX(0,(1-Assets!$B$21)*SUM($B42:$T42)-SUM($B43:P43)))</f>
        <v>0</v>
      </c>
      <c r="R43" s="29" t="n">
        <f aca="false">MIN(R42,MAX(0,(1-Assets!$B$21)*SUM($B42:$T42)-SUM($B43:Q43)))</f>
        <v>0</v>
      </c>
      <c r="S43" s="29" t="n">
        <f aca="false">MIN(S42,MAX(0,(1-Assets!$B$21)*SUM($B42:$T42)-SUM($B43:R43)))</f>
        <v>0</v>
      </c>
      <c r="T43" s="29" t="n">
        <f aca="false">MIN(T42,MAX(0,(1-Assets!$B$21)*SUM($B42:$T42)-SUM($B43:S43)))</f>
        <v>0</v>
      </c>
    </row>
    <row r="44" customFormat="false" ht="15" hidden="false" customHeight="false" outlineLevel="0" collapsed="false">
      <c r="A44" s="5" t="s">
        <v>96</v>
      </c>
      <c r="B44" s="29" t="n">
        <f aca="false">B42-B43</f>
        <v>144220.86</v>
      </c>
      <c r="C44" s="29" t="n">
        <f aca="false">C42-C43</f>
        <v>192156</v>
      </c>
      <c r="D44" s="29" t="n">
        <f aca="false">D42-D43</f>
        <v>192156</v>
      </c>
      <c r="E44" s="29" t="n">
        <f aca="false">E42-E43</f>
        <v>192156</v>
      </c>
      <c r="F44" s="29" t="n">
        <f aca="false">F42-F43</f>
        <v>192156</v>
      </c>
      <c r="G44" s="29" t="n">
        <f aca="false">G42-G43</f>
        <v>192156</v>
      </c>
      <c r="H44" s="29" t="n">
        <f aca="false">H42-H43</f>
        <v>192156</v>
      </c>
      <c r="I44" s="29" t="n">
        <f aca="false">I42-I43</f>
        <v>192156</v>
      </c>
      <c r="J44" s="29" t="n">
        <f aca="false">J42-J43</f>
        <v>192156</v>
      </c>
      <c r="K44" s="29" t="n">
        <f aca="false">K42-K43</f>
        <v>192156</v>
      </c>
      <c r="L44" s="29" t="n">
        <f aca="false">L42-L43</f>
        <v>192156</v>
      </c>
      <c r="M44" s="29" t="n">
        <f aca="false">M42-M43</f>
        <v>0</v>
      </c>
      <c r="N44" s="29" t="n">
        <f aca="false">N42-N43</f>
        <v>0</v>
      </c>
      <c r="O44" s="29" t="n">
        <f aca="false">O42-O43</f>
        <v>0</v>
      </c>
      <c r="P44" s="29" t="n">
        <f aca="false">P42-P43</f>
        <v>0</v>
      </c>
      <c r="Q44" s="29" t="n">
        <f aca="false">Q42-Q43</f>
        <v>0</v>
      </c>
      <c r="R44" s="29" t="n">
        <f aca="false">R42-R43</f>
        <v>0</v>
      </c>
      <c r="S44" s="29" t="n">
        <f aca="false">S42-S43</f>
        <v>0</v>
      </c>
      <c r="T44" s="29" t="n">
        <f aca="false">T42-T43</f>
        <v>0</v>
      </c>
    </row>
    <row r="45" customFormat="false" ht="15" hidden="false" customHeight="false" outlineLevel="0" collapsed="false">
      <c r="A45" s="5" t="s">
        <v>97</v>
      </c>
      <c r="B45" s="29" t="n">
        <v>0</v>
      </c>
      <c r="C45" s="29" t="n">
        <f aca="false">B47</f>
        <v>144220.86</v>
      </c>
      <c r="D45" s="29" t="n">
        <f aca="false">C47</f>
        <v>337278.240375</v>
      </c>
      <c r="E45" s="29" t="n">
        <f aca="false">D47</f>
        <v>531542.229377344</v>
      </c>
      <c r="F45" s="29" t="n">
        <f aca="false">E47</f>
        <v>727020.368310952</v>
      </c>
      <c r="G45" s="29" t="n">
        <f aca="false">F47</f>
        <v>923720.245612896</v>
      </c>
      <c r="H45" s="29" t="n">
        <f aca="false">G47</f>
        <v>1121649.49714798</v>
      </c>
      <c r="I45" s="29" t="n">
        <f aca="false">H47</f>
        <v>1320815.80650515</v>
      </c>
      <c r="J45" s="29" t="n">
        <f aca="false">I47</f>
        <v>1521226.90529581</v>
      </c>
      <c r="K45" s="29" t="n">
        <f aca="false">J47</f>
        <v>1722890.57345391</v>
      </c>
      <c r="L45" s="29" t="n">
        <f aca="false">K47</f>
        <v>1925814.63953799</v>
      </c>
      <c r="M45" s="29" t="n">
        <f aca="false">L47</f>
        <v>2130006.98103511</v>
      </c>
      <c r="N45" s="29" t="n">
        <f aca="false">M47</f>
        <v>2143319.52466658</v>
      </c>
      <c r="O45" s="29" t="n">
        <f aca="false">N47</f>
        <v>2156715.27169574</v>
      </c>
      <c r="P45" s="29" t="n">
        <f aca="false">O47</f>
        <v>0</v>
      </c>
      <c r="Q45" s="29" t="n">
        <f aca="false">P47</f>
        <v>0</v>
      </c>
      <c r="R45" s="29" t="n">
        <f aca="false">Q47</f>
        <v>0</v>
      </c>
      <c r="S45" s="29" t="n">
        <f aca="false">R47</f>
        <v>0</v>
      </c>
      <c r="T45" s="29" t="n">
        <f aca="false">S47</f>
        <v>0</v>
      </c>
    </row>
    <row r="46" customFormat="false" ht="15" hidden="false" customHeight="false" outlineLevel="0" collapsed="false">
      <c r="A46" s="5" t="s">
        <v>98</v>
      </c>
      <c r="B46" s="29" t="n">
        <f aca="false">IF(B$5&lt;=(Assets!$D$12+Assets!$D$13),B45*Assets!$B$22/12,0)</f>
        <v>0</v>
      </c>
      <c r="C46" s="29" t="n">
        <f aca="false">IF(C$5&lt;=(Assets!$D$12+Assets!$D$13),C45*Assets!$B$22/12,0)</f>
        <v>901.380375000001</v>
      </c>
      <c r="D46" s="29" t="n">
        <f aca="false">IF(D$5&lt;=(Assets!$D$12+Assets!$D$13),D45*Assets!$B$22/12,0)</f>
        <v>2107.98900234375</v>
      </c>
      <c r="E46" s="29" t="n">
        <f aca="false">IF(E$5&lt;=(Assets!$D$12+Assets!$D$13),E45*Assets!$B$22/12,0)</f>
        <v>3322.1389336084</v>
      </c>
      <c r="F46" s="29" t="n">
        <f aca="false">IF(F$5&lt;=(Assets!$D$12+Assets!$D$13),F45*Assets!$B$22/12,0)</f>
        <v>4543.87730194345</v>
      </c>
      <c r="G46" s="29" t="n">
        <f aca="false">IF(G$5&lt;=(Assets!$D$12+Assets!$D$13),G45*Assets!$B$22/12,0)</f>
        <v>5773.2515350806</v>
      </c>
      <c r="H46" s="29" t="n">
        <f aca="false">IF(H$5&lt;=(Assets!$D$12+Assets!$D$13),H45*Assets!$B$22/12,0)</f>
        <v>7010.30935717485</v>
      </c>
      <c r="I46" s="29" t="n">
        <f aca="false">IF(I$5&lt;=(Assets!$D$12+Assets!$D$13),I45*Assets!$B$22/12,0)</f>
        <v>8255.09879065719</v>
      </c>
      <c r="J46" s="29" t="n">
        <f aca="false">IF(J$5&lt;=(Assets!$D$12+Assets!$D$13),J45*Assets!$B$22/12,0)</f>
        <v>9507.6681580988</v>
      </c>
      <c r="K46" s="29" t="n">
        <f aca="false">IF(K$5&lt;=(Assets!$D$12+Assets!$D$13),K45*Assets!$B$22/12,0)</f>
        <v>10768.0660840869</v>
      </c>
      <c r="L46" s="29" t="n">
        <f aca="false">IF(L$5&lt;=(Assets!$D$12+Assets!$D$13),L45*Assets!$B$22/12,0)</f>
        <v>12036.3414971125</v>
      </c>
      <c r="M46" s="29" t="n">
        <f aca="false">IF(M$5&lt;=(Assets!$D$12+Assets!$D$13),M45*Assets!$B$22/12,0)</f>
        <v>13312.5436314694</v>
      </c>
      <c r="N46" s="29" t="n">
        <f aca="false">IF(N$5&lt;=(Assets!$D$12+Assets!$D$13),N45*Assets!$B$22/12,0)</f>
        <v>13395.7470291661</v>
      </c>
      <c r="O46" s="29" t="n">
        <f aca="false">IF(O$5&lt;=(Assets!$D$12+Assets!$D$13),O45*Assets!$B$22/12,0)</f>
        <v>13479.4704480984</v>
      </c>
      <c r="P46" s="29" t="n">
        <f aca="false">IF(P$5&lt;=(Assets!$D$12+Assets!$D$13),P45*Assets!$B$22/12,0)</f>
        <v>0</v>
      </c>
      <c r="Q46" s="29" t="n">
        <f aca="false">IF(Q$5&lt;=(Assets!$D$12+Assets!$D$13),Q45*Assets!$B$22/12,0)</f>
        <v>0</v>
      </c>
      <c r="R46" s="29" t="n">
        <f aca="false">IF(R$5&lt;=(Assets!$D$12+Assets!$D$13),R45*Assets!$B$22/12,0)</f>
        <v>0</v>
      </c>
      <c r="S46" s="29" t="n">
        <f aca="false">IF(S$5&lt;=(Assets!$D$12+Assets!$D$13),S45*Assets!$B$22/12,0)</f>
        <v>0</v>
      </c>
      <c r="T46" s="29" t="n">
        <f aca="false">IF(T$5&lt;=(Assets!$D$12+Assets!$D$13),T45*Assets!$B$22/12,0)</f>
        <v>0</v>
      </c>
    </row>
    <row r="47" customFormat="false" ht="15" hidden="false" customHeight="false" outlineLevel="0" collapsed="false">
      <c r="A47" s="30" t="s">
        <v>99</v>
      </c>
      <c r="B47" s="31" t="n">
        <f aca="false">IF(B$5&lt;(Assets!$D$12+Assets!$D$13),B45+B44+B46,IF(B$5=(Assets!$D$12+Assets!$D$13),0,0))</f>
        <v>144220.86</v>
      </c>
      <c r="C47" s="31" t="n">
        <f aca="false">IF(C$5&lt;(Assets!$D$12+Assets!$D$13),C45+C44+C46,IF(C$5=(Assets!$D$12+Assets!$D$13),0,0))</f>
        <v>337278.240375</v>
      </c>
      <c r="D47" s="31" t="n">
        <f aca="false">IF(D$5&lt;(Assets!$D$12+Assets!$D$13),D45+D44+D46,IF(D$5=(Assets!$D$12+Assets!$D$13),0,0))</f>
        <v>531542.229377344</v>
      </c>
      <c r="E47" s="31" t="n">
        <f aca="false">IF(E$5&lt;(Assets!$D$12+Assets!$D$13),E45+E44+E46,IF(E$5=(Assets!$D$12+Assets!$D$13),0,0))</f>
        <v>727020.368310952</v>
      </c>
      <c r="F47" s="31" t="n">
        <f aca="false">IF(F$5&lt;(Assets!$D$12+Assets!$D$13),F45+F44+F46,IF(F$5=(Assets!$D$12+Assets!$D$13),0,0))</f>
        <v>923720.245612896</v>
      </c>
      <c r="G47" s="31" t="n">
        <f aca="false">IF(G$5&lt;(Assets!$D$12+Assets!$D$13),G45+G44+G46,IF(G$5=(Assets!$D$12+Assets!$D$13),0,0))</f>
        <v>1121649.49714798</v>
      </c>
      <c r="H47" s="31" t="n">
        <f aca="false">IF(H$5&lt;(Assets!$D$12+Assets!$D$13),H45+H44+H46,IF(H$5=(Assets!$D$12+Assets!$D$13),0,0))</f>
        <v>1320815.80650515</v>
      </c>
      <c r="I47" s="31" t="n">
        <f aca="false">IF(I$5&lt;(Assets!$D$12+Assets!$D$13),I45+I44+I46,IF(I$5=(Assets!$D$12+Assets!$D$13),0,0))</f>
        <v>1521226.90529581</v>
      </c>
      <c r="J47" s="31" t="n">
        <f aca="false">IF(J$5&lt;(Assets!$D$12+Assets!$D$13),J45+J44+J46,IF(J$5=(Assets!$D$12+Assets!$D$13),0,0))</f>
        <v>1722890.57345391</v>
      </c>
      <c r="K47" s="31" t="n">
        <f aca="false">IF(K$5&lt;(Assets!$D$12+Assets!$D$13),K45+K44+K46,IF(K$5=(Assets!$D$12+Assets!$D$13),0,0))</f>
        <v>1925814.63953799</v>
      </c>
      <c r="L47" s="31" t="n">
        <f aca="false">IF(L$5&lt;(Assets!$D$12+Assets!$D$13),L45+L44+L46,IF(L$5=(Assets!$D$12+Assets!$D$13),0,0))</f>
        <v>2130006.98103511</v>
      </c>
      <c r="M47" s="31" t="n">
        <f aca="false">IF(M$5&lt;(Assets!$D$12+Assets!$D$13),M45+M44+M46,IF(M$5=(Assets!$D$12+Assets!$D$13),0,0))</f>
        <v>2143319.52466658</v>
      </c>
      <c r="N47" s="31" t="n">
        <f aca="false">IF(N$5&lt;(Assets!$D$12+Assets!$D$13),N45+N44+N46,IF(N$5=(Assets!$D$12+Assets!$D$13),0,0))</f>
        <v>2156715.27169574</v>
      </c>
      <c r="O47" s="31" t="n">
        <f aca="false">IF(O$5&lt;(Assets!$D$12+Assets!$D$13),O45+O44+O46,IF(O$5=(Assets!$D$12+Assets!$D$13),0,0))</f>
        <v>0</v>
      </c>
      <c r="P47" s="31" t="n">
        <f aca="false">IF(P$5&lt;(Assets!$D$12+Assets!$D$13),P45+P44+P46,IF(P$5=(Assets!$D$12+Assets!$D$13),0,0))</f>
        <v>0</v>
      </c>
      <c r="Q47" s="31" t="n">
        <f aca="false">IF(Q$5&lt;(Assets!$D$12+Assets!$D$13),Q45+Q44+Q46,IF(Q$5=(Assets!$D$12+Assets!$D$13),0,0))</f>
        <v>0</v>
      </c>
      <c r="R47" s="31" t="n">
        <f aca="false">IF(R$5&lt;(Assets!$D$12+Assets!$D$13),R45+R44+R46,IF(R$5=(Assets!$D$12+Assets!$D$13),0,0))</f>
        <v>0</v>
      </c>
      <c r="S47" s="31" t="n">
        <f aca="false">IF(S$5&lt;(Assets!$D$12+Assets!$D$13),S45+S44+S46,IF(S$5=(Assets!$D$12+Assets!$D$13),0,0))</f>
        <v>0</v>
      </c>
      <c r="T47" s="31" t="n">
        <f aca="false">IF(T$5&lt;(Assets!$D$12+Assets!$D$13),T45+T44+T46,IF(T$5=(Assets!$D$12+Assets!$D$13),0,0))</f>
        <v>0</v>
      </c>
    </row>
    <row r="48" customFormat="false" ht="15" hidden="false" customHeight="false" outlineLevel="0" collapsed="false">
      <c r="A48" s="5" t="s">
        <v>100</v>
      </c>
      <c r="B48" s="29" t="n">
        <f aca="false">IF(B$5=(Assets!$D$12+Assets!$D$13),(Assets!$D$6*Assets!$D$14/Assets!$D$18)*(1-Assets!$B$24)-(B45+B44+B46),0)</f>
        <v>0</v>
      </c>
      <c r="C48" s="29" t="n">
        <f aca="false">IF(C$5=(Assets!$D$12+Assets!$D$13),(Assets!$D$6*Assets!$D$14/Assets!$D$18)*(1-Assets!$B$24)-(C45+C44+C46),0)</f>
        <v>0</v>
      </c>
      <c r="D48" s="29" t="n">
        <f aca="false">IF(D$5=(Assets!$D$12+Assets!$D$13),(Assets!$D$6*Assets!$D$14/Assets!$D$18)*(1-Assets!$B$24)-(D45+D44+D46),0)</f>
        <v>0</v>
      </c>
      <c r="E48" s="29" t="n">
        <f aca="false">IF(E$5=(Assets!$D$12+Assets!$D$13),(Assets!$D$6*Assets!$D$14/Assets!$D$18)*(1-Assets!$B$24)-(E45+E44+E46),0)</f>
        <v>0</v>
      </c>
      <c r="F48" s="29" t="n">
        <f aca="false">IF(F$5=(Assets!$D$12+Assets!$D$13),(Assets!$D$6*Assets!$D$14/Assets!$D$18)*(1-Assets!$B$24)-(F45+F44+F46),0)</f>
        <v>0</v>
      </c>
      <c r="G48" s="29" t="n">
        <f aca="false">IF(G$5=(Assets!$D$12+Assets!$D$13),(Assets!$D$6*Assets!$D$14/Assets!$D$18)*(1-Assets!$B$24)-(G45+G44+G46),0)</f>
        <v>0</v>
      </c>
      <c r="H48" s="29" t="n">
        <f aca="false">IF(H$5=(Assets!$D$12+Assets!$D$13),(Assets!$D$6*Assets!$D$14/Assets!$D$18)*(1-Assets!$B$24)-(H45+H44+H46),0)</f>
        <v>0</v>
      </c>
      <c r="I48" s="29" t="n">
        <f aca="false">IF(I$5=(Assets!$D$12+Assets!$D$13),(Assets!$D$6*Assets!$D$14/Assets!$D$18)*(1-Assets!$B$24)-(I45+I44+I46),0)</f>
        <v>0</v>
      </c>
      <c r="J48" s="29" t="n">
        <f aca="false">IF(J$5=(Assets!$D$12+Assets!$D$13),(Assets!$D$6*Assets!$D$14/Assets!$D$18)*(1-Assets!$B$24)-(J45+J44+J46),0)</f>
        <v>0</v>
      </c>
      <c r="K48" s="29" t="n">
        <f aca="false">IF(K$5=(Assets!$D$12+Assets!$D$13),(Assets!$D$6*Assets!$D$14/Assets!$D$18)*(1-Assets!$B$24)-(K45+K44+K46),0)</f>
        <v>0</v>
      </c>
      <c r="L48" s="29" t="n">
        <f aca="false">IF(L$5=(Assets!$D$12+Assets!$D$13),(Assets!$D$6*Assets!$D$14/Assets!$D$18)*(1-Assets!$B$24)-(L45+L44+L46),0)</f>
        <v>0</v>
      </c>
      <c r="M48" s="29" t="n">
        <f aca="false">IF(M$5=(Assets!$D$12+Assets!$D$13),(Assets!$D$6*Assets!$D$14/Assets!$D$18)*(1-Assets!$B$24)-(M45+M44+M46),0)</f>
        <v>0</v>
      </c>
      <c r="N48" s="29" t="n">
        <f aca="false">IF(N$5=(Assets!$D$12+Assets!$D$13),(Assets!$D$6*Assets!$D$14/Assets!$D$18)*(1-Assets!$B$24)-(N45+N44+N46),0)</f>
        <v>0</v>
      </c>
      <c r="O48" s="29" t="n">
        <f aca="false">IF(O$5=(Assets!$D$12+Assets!$D$13),(Assets!$D$6*Assets!$D$14/Assets!$D$18)*(1-Assets!$B$24)-(O45+O44+O46),0)</f>
        <v>1620085.25785616</v>
      </c>
      <c r="P48" s="29" t="n">
        <f aca="false">IF(P$5=(Assets!$D$12+Assets!$D$13),(Assets!$D$6*Assets!$D$14/Assets!$D$18)*(1-Assets!$B$24)-(P45+P44+P46),0)</f>
        <v>0</v>
      </c>
      <c r="Q48" s="29" t="n">
        <f aca="false">IF(Q$5=(Assets!$D$12+Assets!$D$13),(Assets!$D$6*Assets!$D$14/Assets!$D$18)*(1-Assets!$B$24)-(Q45+Q44+Q46),0)</f>
        <v>0</v>
      </c>
      <c r="R48" s="29" t="n">
        <f aca="false">IF(R$5=(Assets!$D$12+Assets!$D$13),(Assets!$D$6*Assets!$D$14/Assets!$D$18)*(1-Assets!$B$24)-(R45+R44+R46),0)</f>
        <v>0</v>
      </c>
      <c r="S48" s="29" t="n">
        <f aca="false">IF(S$5=(Assets!$D$12+Assets!$D$13),(Assets!$D$6*Assets!$D$14/Assets!$D$18)*(1-Assets!$B$24)-(S45+S44+S46),0)</f>
        <v>0</v>
      </c>
      <c r="T48" s="29" t="n">
        <f aca="false">IF(T$5=(Assets!$D$12+Assets!$D$13),(Assets!$D$6*Assets!$D$14/Assets!$D$18)*(1-Assets!$B$24)-(T45+T44+T46),0)</f>
        <v>0</v>
      </c>
    </row>
    <row r="49" customFormat="false" ht="15" hidden="false" customHeight="false" outlineLevel="0" collapsed="false">
      <c r="A49" s="30" t="s">
        <v>101</v>
      </c>
      <c r="B49" s="31" t="n">
        <f aca="false">-B43+B48</f>
        <v>-1112343.54</v>
      </c>
      <c r="C49" s="31" t="n">
        <f aca="false">-C43+C48</f>
        <v>0</v>
      </c>
      <c r="D49" s="31" t="n">
        <f aca="false">-D43+D48</f>
        <v>0</v>
      </c>
      <c r="E49" s="31" t="n">
        <f aca="false">-E43+E48</f>
        <v>0</v>
      </c>
      <c r="F49" s="31" t="n">
        <f aca="false">-F43+F48</f>
        <v>0</v>
      </c>
      <c r="G49" s="31" t="n">
        <f aca="false">-G43+G48</f>
        <v>0</v>
      </c>
      <c r="H49" s="31" t="n">
        <f aca="false">-H43+H48</f>
        <v>0</v>
      </c>
      <c r="I49" s="31" t="n">
        <f aca="false">-I43+I48</f>
        <v>0</v>
      </c>
      <c r="J49" s="31" t="n">
        <f aca="false">-J43+J48</f>
        <v>0</v>
      </c>
      <c r="K49" s="31" t="n">
        <f aca="false">-K43+K48</f>
        <v>0</v>
      </c>
      <c r="L49" s="31" t="n">
        <f aca="false">-L43+L48</f>
        <v>0</v>
      </c>
      <c r="M49" s="31" t="n">
        <f aca="false">-M43+M48</f>
        <v>0</v>
      </c>
      <c r="N49" s="31" t="n">
        <f aca="false">-N43+N48</f>
        <v>0</v>
      </c>
      <c r="O49" s="31" t="n">
        <f aca="false">-O43+O48</f>
        <v>1620085.25785616</v>
      </c>
      <c r="P49" s="31" t="n">
        <f aca="false">-P43+P48</f>
        <v>0</v>
      </c>
      <c r="Q49" s="31" t="n">
        <f aca="false">-Q43+Q48</f>
        <v>0</v>
      </c>
      <c r="R49" s="31" t="n">
        <f aca="false">-R43+R48</f>
        <v>0</v>
      </c>
      <c r="S49" s="31" t="n">
        <f aca="false">-S43+S48</f>
        <v>0</v>
      </c>
      <c r="T49" s="31" t="n">
        <f aca="false">-T43+T48</f>
        <v>0</v>
      </c>
    </row>
    <row r="52" customFormat="false" ht="15" hidden="false" customHeight="false" outlineLevel="0" collapsed="false">
      <c r="A52" s="3" t="s">
        <v>102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customFormat="false" ht="15" hidden="false" customHeight="false" outlineLevel="0" collapsed="false">
      <c r="A53" s="30" t="s">
        <v>103</v>
      </c>
      <c r="B53" s="31" t="n">
        <f aca="false">B19+B34+B49</f>
        <v>-4430858.586</v>
      </c>
      <c r="C53" s="31" t="n">
        <f aca="false">C19+C34+C49</f>
        <v>0</v>
      </c>
      <c r="D53" s="31" t="n">
        <f aca="false">D19+D34+D49</f>
        <v>0</v>
      </c>
      <c r="E53" s="31" t="n">
        <f aca="false">E19+E34+E49</f>
        <v>0</v>
      </c>
      <c r="F53" s="31" t="n">
        <f aca="false">F19+F34+F49</f>
        <v>0</v>
      </c>
      <c r="G53" s="31" t="n">
        <f aca="false">G19+G34+G49</f>
        <v>0</v>
      </c>
      <c r="H53" s="31" t="n">
        <f aca="false">H19+H34+H49</f>
        <v>0</v>
      </c>
      <c r="I53" s="31" t="n">
        <f aca="false">I19+I34+I49</f>
        <v>0</v>
      </c>
      <c r="J53" s="31" t="n">
        <f aca="false">J19+J34+J49</f>
        <v>0</v>
      </c>
      <c r="K53" s="31" t="n">
        <f aca="false">K19+K34+K49</f>
        <v>0</v>
      </c>
      <c r="L53" s="31" t="n">
        <f aca="false">L19+L34+L49</f>
        <v>0</v>
      </c>
      <c r="M53" s="31" t="n">
        <f aca="false">M19+M34+M49</f>
        <v>0</v>
      </c>
      <c r="N53" s="31" t="n">
        <f aca="false">N19+N34+N49</f>
        <v>1810497.35150331</v>
      </c>
      <c r="O53" s="31" t="n">
        <f aca="false">O19+O34+O49</f>
        <v>1620085.25785616</v>
      </c>
      <c r="P53" s="31" t="n">
        <f aca="false">P19+P34+P49</f>
        <v>0</v>
      </c>
      <c r="Q53" s="31" t="n">
        <f aca="false">Q19+Q34+Q49</f>
        <v>3028769.28452475</v>
      </c>
      <c r="R53" s="31" t="n">
        <f aca="false">R19+R34+R49</f>
        <v>0</v>
      </c>
      <c r="S53" s="31" t="n">
        <f aca="false">S19+S34+S49</f>
        <v>0</v>
      </c>
      <c r="T53" s="31" t="n">
        <f aca="false">T19+T34+T49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program. Illustrative figures, not real projects.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16"/>
  </cols>
  <sheetData>
    <row r="1" customFormat="false" ht="19.7" hidden="false" customHeight="false" outlineLevel="0" collapsed="false">
      <c r="A1" s="1" t="s">
        <v>104</v>
      </c>
    </row>
    <row r="2" customFormat="false" ht="15" hidden="false" customHeight="false" outlineLevel="0" collapsed="false">
      <c r="A2" s="2" t="s">
        <v>105</v>
      </c>
    </row>
    <row r="4" customFormat="false" ht="15" hidden="false" customHeight="false" outlineLevel="0" collapsed="false">
      <c r="A4" s="19" t="s">
        <v>106</v>
      </c>
      <c r="B4" s="20" t="s">
        <v>107</v>
      </c>
      <c r="C4" s="20" t="s">
        <v>108</v>
      </c>
      <c r="D4" s="20" t="s">
        <v>109</v>
      </c>
    </row>
    <row r="5" customFormat="false" ht="15" hidden="false" customHeight="false" outlineLevel="0" collapsed="false">
      <c r="A5" s="32" t="n">
        <v>1</v>
      </c>
      <c r="B5" s="29" t="n">
        <f aca="false">IF($A5&lt;=Assets!$B$17,Assets!$B$6*Assets!$B$14*(1+Assets!$B$15)^INT(($A5-1)/Assets!$B$16),0)</f>
        <v>230400</v>
      </c>
      <c r="C5" s="29" t="n">
        <f aca="false">IF($A5&lt;=Assets!$C$17,Assets!$C$6*Assets!$C$14*(1+Assets!$C$15)^INT(($A5-1)/Assets!$C$16),0)</f>
        <v>425600</v>
      </c>
      <c r="D5" s="29" t="n">
        <f aca="false">IF($A5&lt;=Assets!$D$17,Assets!$D$6*Assets!$D$14*(1+Assets!$D$15)^INT(($A5-1)/Assets!$D$16),0)</f>
        <v>240500</v>
      </c>
    </row>
    <row r="6" customFormat="false" ht="15" hidden="false" customHeight="false" outlineLevel="0" collapsed="false">
      <c r="A6" s="32" t="n">
        <v>2</v>
      </c>
      <c r="B6" s="29" t="n">
        <f aca="false">IF($A6&lt;=Assets!$B$17,Assets!$B$6*Assets!$B$14*(1+Assets!$B$15)^INT(($A6-1)/Assets!$B$16),0)</f>
        <v>230400</v>
      </c>
      <c r="C6" s="29" t="n">
        <f aca="false">IF($A6&lt;=Assets!$C$17,Assets!$C$6*Assets!$C$14*(1+Assets!$C$15)^INT(($A6-1)/Assets!$C$16),0)</f>
        <v>425600</v>
      </c>
      <c r="D6" s="29" t="n">
        <f aca="false">IF($A6&lt;=Assets!$D$17,Assets!$D$6*Assets!$D$14*(1+Assets!$D$15)^INT(($A6-1)/Assets!$D$16),0)</f>
        <v>240500</v>
      </c>
    </row>
    <row r="7" customFormat="false" ht="15" hidden="false" customHeight="false" outlineLevel="0" collapsed="false">
      <c r="A7" s="32" t="n">
        <v>3</v>
      </c>
      <c r="B7" s="29" t="n">
        <f aca="false">IF($A7&lt;=Assets!$B$17,Assets!$B$6*Assets!$B$14*(1+Assets!$B$15)^INT(($A7-1)/Assets!$B$16),0)</f>
        <v>230400</v>
      </c>
      <c r="C7" s="29" t="n">
        <f aca="false">IF($A7&lt;=Assets!$C$17,Assets!$C$6*Assets!$C$14*(1+Assets!$C$15)^INT(($A7-1)/Assets!$C$16),0)</f>
        <v>425600</v>
      </c>
      <c r="D7" s="29" t="n">
        <f aca="false">IF($A7&lt;=Assets!$D$17,Assets!$D$6*Assets!$D$14*(1+Assets!$D$15)^INT(($A7-1)/Assets!$D$16),0)</f>
        <v>240500</v>
      </c>
    </row>
    <row r="8" customFormat="false" ht="15" hidden="false" customHeight="false" outlineLevel="0" collapsed="false">
      <c r="A8" s="32" t="n">
        <v>4</v>
      </c>
      <c r="B8" s="29" t="n">
        <f aca="false">IF($A8&lt;=Assets!$B$17,Assets!$B$6*Assets!$B$14*(1+Assets!$B$15)^INT(($A8-1)/Assets!$B$16),0)</f>
        <v>230400</v>
      </c>
      <c r="C8" s="29" t="n">
        <f aca="false">IF($A8&lt;=Assets!$C$17,Assets!$C$6*Assets!$C$14*(1+Assets!$C$15)^INT(($A8-1)/Assets!$C$16),0)</f>
        <v>425600</v>
      </c>
      <c r="D8" s="29" t="n">
        <f aca="false">IF($A8&lt;=Assets!$D$17,Assets!$D$6*Assets!$D$14*(1+Assets!$D$15)^INT(($A8-1)/Assets!$D$16),0)</f>
        <v>240500</v>
      </c>
    </row>
    <row r="9" customFormat="false" ht="15" hidden="false" customHeight="false" outlineLevel="0" collapsed="false">
      <c r="A9" s="32" t="n">
        <v>5</v>
      </c>
      <c r="B9" s="29" t="n">
        <f aca="false">IF($A9&lt;=Assets!$B$17,Assets!$B$6*Assets!$B$14*(1+Assets!$B$15)^INT(($A9-1)/Assets!$B$16),0)</f>
        <v>230400</v>
      </c>
      <c r="C9" s="29" t="n">
        <f aca="false">IF($A9&lt;=Assets!$C$17,Assets!$C$6*Assets!$C$14*(1+Assets!$C$15)^INT(($A9-1)/Assets!$C$16),0)</f>
        <v>425600</v>
      </c>
      <c r="D9" s="29" t="n">
        <f aca="false">IF($A9&lt;=Assets!$D$17,Assets!$D$6*Assets!$D$14*(1+Assets!$D$15)^INT(($A9-1)/Assets!$D$16),0)</f>
        <v>240500</v>
      </c>
    </row>
    <row r="10" customFormat="false" ht="15" hidden="false" customHeight="false" outlineLevel="0" collapsed="false">
      <c r="A10" s="32" t="n">
        <v>6</v>
      </c>
      <c r="B10" s="29" t="n">
        <f aca="false">IF($A10&lt;=Assets!$B$17,Assets!$B$6*Assets!$B$14*(1+Assets!$B$15)^INT(($A10-1)/Assets!$B$16),0)</f>
        <v>253440</v>
      </c>
      <c r="C10" s="29" t="n">
        <f aca="false">IF($A10&lt;=Assets!$C$17,Assets!$C$6*Assets!$C$14*(1+Assets!$C$15)^INT(($A10-1)/Assets!$C$16),0)</f>
        <v>446880</v>
      </c>
      <c r="D10" s="29" t="n">
        <f aca="false">IF($A10&lt;=Assets!$D$17,Assets!$D$6*Assets!$D$14*(1+Assets!$D$15)^INT(($A10-1)/Assets!$D$16),0)</f>
        <v>264550</v>
      </c>
    </row>
    <row r="11" customFormat="false" ht="15" hidden="false" customHeight="false" outlineLevel="0" collapsed="false">
      <c r="A11" s="32" t="n">
        <v>7</v>
      </c>
      <c r="B11" s="29" t="n">
        <f aca="false">IF($A11&lt;=Assets!$B$17,Assets!$B$6*Assets!$B$14*(1+Assets!$B$15)^INT(($A11-1)/Assets!$B$16),0)</f>
        <v>253440</v>
      </c>
      <c r="C11" s="29" t="n">
        <f aca="false">IF($A11&lt;=Assets!$C$17,Assets!$C$6*Assets!$C$14*(1+Assets!$C$15)^INT(($A11-1)/Assets!$C$16),0)</f>
        <v>446880</v>
      </c>
      <c r="D11" s="29" t="n">
        <f aca="false">IF($A11&lt;=Assets!$D$17,Assets!$D$6*Assets!$D$14*(1+Assets!$D$15)^INT(($A11-1)/Assets!$D$16),0)</f>
        <v>264550</v>
      </c>
    </row>
    <row r="12" customFormat="false" ht="15" hidden="false" customHeight="false" outlineLevel="0" collapsed="false">
      <c r="A12" s="32" t="n">
        <v>8</v>
      </c>
      <c r="B12" s="29" t="n">
        <f aca="false">IF($A12&lt;=Assets!$B$17,Assets!$B$6*Assets!$B$14*(1+Assets!$B$15)^INT(($A12-1)/Assets!$B$16),0)</f>
        <v>253440</v>
      </c>
      <c r="C12" s="29" t="n">
        <f aca="false">IF($A12&lt;=Assets!$C$17,Assets!$C$6*Assets!$C$14*(1+Assets!$C$15)^INT(($A12-1)/Assets!$C$16),0)</f>
        <v>446880</v>
      </c>
      <c r="D12" s="29" t="n">
        <f aca="false">IF($A12&lt;=Assets!$D$17,Assets!$D$6*Assets!$D$14*(1+Assets!$D$15)^INT(($A12-1)/Assets!$D$16),0)</f>
        <v>264550</v>
      </c>
    </row>
    <row r="13" customFormat="false" ht="15" hidden="false" customHeight="false" outlineLevel="0" collapsed="false">
      <c r="A13" s="32" t="n">
        <v>9</v>
      </c>
      <c r="B13" s="29" t="n">
        <f aca="false">IF($A13&lt;=Assets!$B$17,Assets!$B$6*Assets!$B$14*(1+Assets!$B$15)^INT(($A13-1)/Assets!$B$16),0)</f>
        <v>253440</v>
      </c>
      <c r="C13" s="29" t="n">
        <f aca="false">IF($A13&lt;=Assets!$C$17,Assets!$C$6*Assets!$C$14*(1+Assets!$C$15)^INT(($A13-1)/Assets!$C$16),0)</f>
        <v>446880</v>
      </c>
      <c r="D13" s="29" t="n">
        <f aca="false">IF($A13&lt;=Assets!$D$17,Assets!$D$6*Assets!$D$14*(1+Assets!$D$15)^INT(($A13-1)/Assets!$D$16),0)</f>
        <v>264550</v>
      </c>
    </row>
    <row r="14" customFormat="false" ht="15" hidden="false" customHeight="false" outlineLevel="0" collapsed="false">
      <c r="A14" s="32" t="n">
        <v>10</v>
      </c>
      <c r="B14" s="29" t="n">
        <f aca="false">IF($A14&lt;=Assets!$B$17,Assets!$B$6*Assets!$B$14*(1+Assets!$B$15)^INT(($A14-1)/Assets!$B$16),0)</f>
        <v>253440</v>
      </c>
      <c r="C14" s="29" t="n">
        <f aca="false">IF($A14&lt;=Assets!$C$17,Assets!$C$6*Assets!$C$14*(1+Assets!$C$15)^INT(($A14-1)/Assets!$C$16),0)</f>
        <v>446880</v>
      </c>
      <c r="D14" s="29" t="n">
        <f aca="false">IF($A14&lt;=Assets!$D$17,Assets!$D$6*Assets!$D$14*(1+Assets!$D$15)^INT(($A14-1)/Assets!$D$16),0)</f>
        <v>264550</v>
      </c>
    </row>
    <row r="15" customFormat="false" ht="15" hidden="false" customHeight="false" outlineLevel="0" collapsed="false">
      <c r="A15" s="32" t="n">
        <v>11</v>
      </c>
      <c r="B15" s="29" t="n">
        <f aca="false">IF($A15&lt;=Assets!$B$17,Assets!$B$6*Assets!$B$14*(1+Assets!$B$15)^INT(($A15-1)/Assets!$B$16),0)</f>
        <v>278784</v>
      </c>
      <c r="C15" s="29" t="n">
        <f aca="false">IF($A15&lt;=Assets!$C$17,Assets!$C$6*Assets!$C$14*(1+Assets!$C$15)^INT(($A15-1)/Assets!$C$16),0)</f>
        <v>469224</v>
      </c>
      <c r="D15" s="29" t="n">
        <f aca="false">IF($A15&lt;=Assets!$D$17,Assets!$D$6*Assets!$D$14*(1+Assets!$D$15)^INT(($A15-1)/Assets!$D$16),0)</f>
        <v>291005</v>
      </c>
    </row>
    <row r="16" customFormat="false" ht="15" hidden="false" customHeight="false" outlineLevel="0" collapsed="false">
      <c r="A16" s="32" t="n">
        <v>12</v>
      </c>
      <c r="B16" s="29" t="n">
        <f aca="false">IF($A16&lt;=Assets!$B$17,Assets!$B$6*Assets!$B$14*(1+Assets!$B$15)^INT(($A16-1)/Assets!$B$16),0)</f>
        <v>278784</v>
      </c>
      <c r="C16" s="29" t="n">
        <f aca="false">IF($A16&lt;=Assets!$C$17,Assets!$C$6*Assets!$C$14*(1+Assets!$C$15)^INT(($A16-1)/Assets!$C$16),0)</f>
        <v>469224</v>
      </c>
      <c r="D16" s="29" t="n">
        <f aca="false">IF($A16&lt;=Assets!$D$17,Assets!$D$6*Assets!$D$14*(1+Assets!$D$15)^INT(($A16-1)/Assets!$D$16),0)</f>
        <v>291005</v>
      </c>
    </row>
    <row r="17" customFormat="false" ht="15" hidden="false" customHeight="false" outlineLevel="0" collapsed="false">
      <c r="A17" s="32" t="n">
        <v>13</v>
      </c>
      <c r="B17" s="29" t="n">
        <f aca="false">IF($A17&lt;=Assets!$B$17,Assets!$B$6*Assets!$B$14*(1+Assets!$B$15)^INT(($A17-1)/Assets!$B$16),0)</f>
        <v>278784</v>
      </c>
      <c r="C17" s="29" t="n">
        <f aca="false">IF($A17&lt;=Assets!$C$17,Assets!$C$6*Assets!$C$14*(1+Assets!$C$15)^INT(($A17-1)/Assets!$C$16),0)</f>
        <v>469224</v>
      </c>
      <c r="D17" s="29" t="n">
        <f aca="false">IF($A17&lt;=Assets!$D$17,Assets!$D$6*Assets!$D$14*(1+Assets!$D$15)^INT(($A17-1)/Assets!$D$16),0)</f>
        <v>291005</v>
      </c>
    </row>
    <row r="18" customFormat="false" ht="15" hidden="false" customHeight="false" outlineLevel="0" collapsed="false">
      <c r="A18" s="32" t="n">
        <v>14</v>
      </c>
      <c r="B18" s="29" t="n">
        <f aca="false">IF($A18&lt;=Assets!$B$17,Assets!$B$6*Assets!$B$14*(1+Assets!$B$15)^INT(($A18-1)/Assets!$B$16),0)</f>
        <v>278784</v>
      </c>
      <c r="C18" s="29" t="n">
        <f aca="false">IF($A18&lt;=Assets!$C$17,Assets!$C$6*Assets!$C$14*(1+Assets!$C$15)^INT(($A18-1)/Assets!$C$16),0)</f>
        <v>469224</v>
      </c>
      <c r="D18" s="29" t="n">
        <f aca="false">IF($A18&lt;=Assets!$D$17,Assets!$D$6*Assets!$D$14*(1+Assets!$D$15)^INT(($A18-1)/Assets!$D$16),0)</f>
        <v>291005</v>
      </c>
    </row>
    <row r="19" customFormat="false" ht="15" hidden="false" customHeight="false" outlineLevel="0" collapsed="false">
      <c r="A19" s="32" t="n">
        <v>15</v>
      </c>
      <c r="B19" s="29" t="n">
        <f aca="false">IF($A19&lt;=Assets!$B$17,Assets!$B$6*Assets!$B$14*(1+Assets!$B$15)^INT(($A19-1)/Assets!$B$16),0)</f>
        <v>278784</v>
      </c>
      <c r="C19" s="29" t="n">
        <f aca="false">IF($A19&lt;=Assets!$C$17,Assets!$C$6*Assets!$C$14*(1+Assets!$C$15)^INT(($A19-1)/Assets!$C$16),0)</f>
        <v>469224</v>
      </c>
      <c r="D19" s="29" t="n">
        <f aca="false">IF($A19&lt;=Assets!$D$17,Assets!$D$6*Assets!$D$14*(1+Assets!$D$15)^INT(($A19-1)/Assets!$D$16),0)</f>
        <v>291005</v>
      </c>
    </row>
    <row r="20" customFormat="false" ht="15" hidden="false" customHeight="false" outlineLevel="0" collapsed="false">
      <c r="A20" s="32" t="n">
        <v>16</v>
      </c>
      <c r="B20" s="29" t="n">
        <f aca="false">IF($A20&lt;=Assets!$B$17,Assets!$B$6*Assets!$B$14*(1+Assets!$B$15)^INT(($A20-1)/Assets!$B$16),0)</f>
        <v>0</v>
      </c>
      <c r="C20" s="29" t="n">
        <f aca="false">IF($A20&lt;=Assets!$C$17,Assets!$C$6*Assets!$C$14*(1+Assets!$C$15)^INT(($A20-1)/Assets!$C$16),0)</f>
        <v>492685.2</v>
      </c>
      <c r="D20" s="29" t="n">
        <f aca="false">IF($A20&lt;=Assets!$D$17,Assets!$D$6*Assets!$D$14*(1+Assets!$D$15)^INT(($A20-1)/Assets!$D$16),0)</f>
        <v>0</v>
      </c>
    </row>
    <row r="21" customFormat="false" ht="15" hidden="false" customHeight="false" outlineLevel="0" collapsed="false">
      <c r="A21" s="32" t="n">
        <v>17</v>
      </c>
      <c r="B21" s="29" t="n">
        <f aca="false">IF($A21&lt;=Assets!$B$17,Assets!$B$6*Assets!$B$14*(1+Assets!$B$15)^INT(($A21-1)/Assets!$B$16),0)</f>
        <v>0</v>
      </c>
      <c r="C21" s="29" t="n">
        <f aca="false">IF($A21&lt;=Assets!$C$17,Assets!$C$6*Assets!$C$14*(1+Assets!$C$15)^INT(($A21-1)/Assets!$C$16),0)</f>
        <v>492685.2</v>
      </c>
      <c r="D21" s="29" t="n">
        <f aca="false">IF($A21&lt;=Assets!$D$17,Assets!$D$6*Assets!$D$14*(1+Assets!$D$15)^INT(($A21-1)/Assets!$D$16),0)</f>
        <v>0</v>
      </c>
    </row>
    <row r="22" customFormat="false" ht="15" hidden="false" customHeight="false" outlineLevel="0" collapsed="false">
      <c r="A22" s="32" t="n">
        <v>18</v>
      </c>
      <c r="B22" s="29" t="n">
        <f aca="false">IF($A22&lt;=Assets!$B$17,Assets!$B$6*Assets!$B$14*(1+Assets!$B$15)^INT(($A22-1)/Assets!$B$16),0)</f>
        <v>0</v>
      </c>
      <c r="C22" s="29" t="n">
        <f aca="false">IF($A22&lt;=Assets!$C$17,Assets!$C$6*Assets!$C$14*(1+Assets!$C$15)^INT(($A22-1)/Assets!$C$16),0)</f>
        <v>492685.2</v>
      </c>
      <c r="D22" s="29" t="n">
        <f aca="false">IF($A22&lt;=Assets!$D$17,Assets!$D$6*Assets!$D$14*(1+Assets!$D$15)^INT(($A22-1)/Assets!$D$16),0)</f>
        <v>0</v>
      </c>
    </row>
    <row r="23" customFormat="false" ht="15" hidden="false" customHeight="false" outlineLevel="0" collapsed="false">
      <c r="A23" s="32" t="n">
        <v>19</v>
      </c>
      <c r="B23" s="29" t="n">
        <f aca="false">IF($A23&lt;=Assets!$B$17,Assets!$B$6*Assets!$B$14*(1+Assets!$B$15)^INT(($A23-1)/Assets!$B$16),0)</f>
        <v>0</v>
      </c>
      <c r="C23" s="29" t="n">
        <f aca="false">IF($A23&lt;=Assets!$C$17,Assets!$C$6*Assets!$C$14*(1+Assets!$C$15)^INT(($A23-1)/Assets!$C$16),0)</f>
        <v>492685.2</v>
      </c>
      <c r="D23" s="29" t="n">
        <f aca="false">IF($A23&lt;=Assets!$D$17,Assets!$D$6*Assets!$D$14*(1+Assets!$D$15)^INT(($A23-1)/Assets!$D$16),0)</f>
        <v>0</v>
      </c>
    </row>
    <row r="24" customFormat="false" ht="15" hidden="false" customHeight="false" outlineLevel="0" collapsed="false">
      <c r="A24" s="32" t="n">
        <v>20</v>
      </c>
      <c r="B24" s="29" t="n">
        <f aca="false">IF($A24&lt;=Assets!$B$17,Assets!$B$6*Assets!$B$14*(1+Assets!$B$15)^INT(($A24-1)/Assets!$B$16),0)</f>
        <v>0</v>
      </c>
      <c r="C24" s="29" t="n">
        <f aca="false">IF($A24&lt;=Assets!$C$17,Assets!$C$6*Assets!$C$14*(1+Assets!$C$15)^INT(($A24-1)/Assets!$C$16),0)</f>
        <v>492685.2</v>
      </c>
      <c r="D24" s="29" t="n">
        <f aca="false">IF($A24&lt;=Assets!$D$17,Assets!$D$6*Assets!$D$14*(1+Assets!$D$15)^INT(($A24-1)/Assets!$D$16),0)</f>
        <v>0</v>
      </c>
    </row>
    <row r="25" customFormat="false" ht="15" hidden="false" customHeight="false" outlineLevel="0" collapsed="false">
      <c r="A25" s="30" t="s">
        <v>110</v>
      </c>
      <c r="B25" s="31" t="n">
        <f aca="false">SUM(B5:B24)</f>
        <v>3813120</v>
      </c>
      <c r="C25" s="31" t="n">
        <f aca="false">SUM(C5:C24)</f>
        <v>9171946</v>
      </c>
      <c r="D25" s="31" t="n">
        <f aca="false">SUM(D5:D24)</f>
        <v>3980275</v>
      </c>
    </row>
    <row r="27" customFormat="false" ht="15" hidden="false" customHeight="false" outlineLevel="0" collapsed="false">
      <c r="A27" s="3" t="s">
        <v>111</v>
      </c>
      <c r="B27" s="4"/>
      <c r="C27" s="4"/>
      <c r="D27" s="4"/>
    </row>
    <row r="28" customFormat="false" ht="15" hidden="false" customHeight="false" outlineLevel="0" collapsed="false">
      <c r="A28" s="5" t="s">
        <v>112</v>
      </c>
      <c r="B28" s="29" t="n">
        <f aca="false">-B35</f>
        <v>4114285.71428571</v>
      </c>
      <c r="C28" s="29" t="n">
        <f aca="false">-C35</f>
        <v>7401739.13043478</v>
      </c>
      <c r="D28" s="29" t="n">
        <f aca="false">-D35</f>
        <v>3848000</v>
      </c>
    </row>
    <row r="29" customFormat="false" ht="15" hidden="false" customHeight="false" outlineLevel="0" collapsed="false">
      <c r="A29" s="5" t="s">
        <v>113</v>
      </c>
      <c r="B29" s="33" t="n">
        <f aca="false">B5/B28</f>
        <v>0.056</v>
      </c>
      <c r="C29" s="33" t="n">
        <f aca="false">C5/C28</f>
        <v>0.0575</v>
      </c>
      <c r="D29" s="33" t="n">
        <f aca="false">D5/D28</f>
        <v>0.0625</v>
      </c>
    </row>
    <row r="30" customFormat="false" ht="15" hidden="false" customHeight="false" outlineLevel="0" collapsed="false">
      <c r="A30" s="17" t="s">
        <v>114</v>
      </c>
      <c r="B30" s="34" t="n">
        <f aca="false">IRR(B35:B45)</f>
        <v>0.0732757898373219</v>
      </c>
      <c r="C30" s="34" t="n">
        <f aca="false">IRR(C35:C45)</f>
        <v>0.0662596755144503</v>
      </c>
      <c r="D30" s="34" t="n">
        <f aca="false">IRR(D35:D45)</f>
        <v>0.0795605874970723</v>
      </c>
    </row>
    <row r="31" customFormat="false" ht="15" hidden="false" customHeight="false" outlineLevel="0" collapsed="false">
      <c r="A31" s="5" t="s">
        <v>115</v>
      </c>
      <c r="B31" s="33" t="n">
        <f aca="false">(INDEX(B5:B24,Assets!$B$17)/B5)^(1/(Assets!$B$17-1))-1</f>
        <v>0.0137088562954681</v>
      </c>
      <c r="C31" s="33" t="n">
        <f aca="false">(INDEX(C5:C24,Assets!$C$17)/C5)^(1/(Assets!$C$17-1))-1</f>
        <v>0.00773346005276765</v>
      </c>
      <c r="D31" s="33" t="n">
        <f aca="false">(INDEX(D5:D24,Assets!$D$17)/D5)^(1/(Assets!$D$17-1))-1</f>
        <v>0.0137088562954681</v>
      </c>
    </row>
    <row r="34" customFormat="false" ht="15" hidden="false" customHeight="false" outlineLevel="0" collapsed="false">
      <c r="A34" s="19" t="s">
        <v>116</v>
      </c>
      <c r="B34" s="20" t="s">
        <v>31</v>
      </c>
      <c r="C34" s="20" t="s">
        <v>32</v>
      </c>
      <c r="D34" s="20" t="s">
        <v>33</v>
      </c>
    </row>
    <row r="35" customFormat="false" ht="15" hidden="false" customHeight="false" outlineLevel="0" collapsed="false">
      <c r="A35" s="32" t="n">
        <v>0</v>
      </c>
      <c r="B35" s="29" t="n">
        <f aca="false">-(Assets!$B$6*Assets!$B$14/Assets!$B$18)</f>
        <v>-4114285.71428571</v>
      </c>
      <c r="C35" s="29" t="n">
        <f aca="false">-(Assets!$C$6*Assets!$C$14/Assets!$C$18)</f>
        <v>-7401739.13043478</v>
      </c>
      <c r="D35" s="29" t="n">
        <f aca="false">-(Assets!$D$6*Assets!$D$14/Assets!$D$18)</f>
        <v>-3848000</v>
      </c>
    </row>
    <row r="36" customFormat="false" ht="15" hidden="false" customHeight="false" outlineLevel="0" collapsed="false">
      <c r="A36" s="32" t="n">
        <v>1</v>
      </c>
      <c r="B36" s="29" t="n">
        <f aca="false">B5</f>
        <v>230400</v>
      </c>
      <c r="C36" s="29" t="n">
        <f aca="false">C5</f>
        <v>425600</v>
      </c>
      <c r="D36" s="29" t="n">
        <f aca="false">D5</f>
        <v>240500</v>
      </c>
    </row>
    <row r="37" customFormat="false" ht="15" hidden="false" customHeight="false" outlineLevel="0" collapsed="false">
      <c r="A37" s="32" t="n">
        <v>2</v>
      </c>
      <c r="B37" s="29" t="n">
        <f aca="false">B6</f>
        <v>230400</v>
      </c>
      <c r="C37" s="29" t="n">
        <f aca="false">C6</f>
        <v>425600</v>
      </c>
      <c r="D37" s="29" t="n">
        <f aca="false">D6</f>
        <v>240500</v>
      </c>
    </row>
    <row r="38" customFormat="false" ht="15" hidden="false" customHeight="false" outlineLevel="0" collapsed="false">
      <c r="A38" s="32" t="n">
        <v>3</v>
      </c>
      <c r="B38" s="29" t="n">
        <f aca="false">B7</f>
        <v>230400</v>
      </c>
      <c r="C38" s="29" t="n">
        <f aca="false">C7</f>
        <v>425600</v>
      </c>
      <c r="D38" s="29" t="n">
        <f aca="false">D7</f>
        <v>240500</v>
      </c>
    </row>
    <row r="39" customFormat="false" ht="15" hidden="false" customHeight="false" outlineLevel="0" collapsed="false">
      <c r="A39" s="32" t="n">
        <v>4</v>
      </c>
      <c r="B39" s="29" t="n">
        <f aca="false">B8</f>
        <v>230400</v>
      </c>
      <c r="C39" s="29" t="n">
        <f aca="false">C8</f>
        <v>425600</v>
      </c>
      <c r="D39" s="29" t="n">
        <f aca="false">D8</f>
        <v>240500</v>
      </c>
    </row>
    <row r="40" customFormat="false" ht="15" hidden="false" customHeight="false" outlineLevel="0" collapsed="false">
      <c r="A40" s="32" t="n">
        <v>5</v>
      </c>
      <c r="B40" s="29" t="n">
        <f aca="false">B9</f>
        <v>230400</v>
      </c>
      <c r="C40" s="29" t="n">
        <f aca="false">C9</f>
        <v>425600</v>
      </c>
      <c r="D40" s="29" t="n">
        <f aca="false">D9</f>
        <v>240500</v>
      </c>
    </row>
    <row r="41" customFormat="false" ht="15" hidden="false" customHeight="false" outlineLevel="0" collapsed="false">
      <c r="A41" s="32" t="n">
        <v>6</v>
      </c>
      <c r="B41" s="29" t="n">
        <f aca="false">B10</f>
        <v>253440</v>
      </c>
      <c r="C41" s="29" t="n">
        <f aca="false">C10</f>
        <v>446880</v>
      </c>
      <c r="D41" s="29" t="n">
        <f aca="false">D10</f>
        <v>264550</v>
      </c>
    </row>
    <row r="42" customFormat="false" ht="15" hidden="false" customHeight="false" outlineLevel="0" collapsed="false">
      <c r="A42" s="32" t="n">
        <v>7</v>
      </c>
      <c r="B42" s="29" t="n">
        <f aca="false">B11</f>
        <v>253440</v>
      </c>
      <c r="C42" s="29" t="n">
        <f aca="false">C11</f>
        <v>446880</v>
      </c>
      <c r="D42" s="29" t="n">
        <f aca="false">D11</f>
        <v>264550</v>
      </c>
    </row>
    <row r="43" customFormat="false" ht="15" hidden="false" customHeight="false" outlineLevel="0" collapsed="false">
      <c r="A43" s="32" t="n">
        <v>8</v>
      </c>
      <c r="B43" s="29" t="n">
        <f aca="false">B12</f>
        <v>253440</v>
      </c>
      <c r="C43" s="29" t="n">
        <f aca="false">C12</f>
        <v>446880</v>
      </c>
      <c r="D43" s="29" t="n">
        <f aca="false">D12</f>
        <v>264550</v>
      </c>
    </row>
    <row r="44" customFormat="false" ht="15" hidden="false" customHeight="false" outlineLevel="0" collapsed="false">
      <c r="A44" s="32" t="n">
        <v>9</v>
      </c>
      <c r="B44" s="29" t="n">
        <f aca="false">B13</f>
        <v>253440</v>
      </c>
      <c r="C44" s="29" t="n">
        <f aca="false">C13</f>
        <v>446880</v>
      </c>
      <c r="D44" s="29" t="n">
        <f aca="false">D13</f>
        <v>264550</v>
      </c>
    </row>
    <row r="45" customFormat="false" ht="15" hidden="false" customHeight="false" outlineLevel="0" collapsed="false">
      <c r="A45" s="32" t="n">
        <v>10</v>
      </c>
      <c r="B45" s="29" t="n">
        <f aca="false">B14+B15/Assets!$B$18</f>
        <v>5231725.71428572</v>
      </c>
      <c r="C45" s="29" t="n">
        <f aca="false">C14+C15/Assets!$C$18</f>
        <v>8607297.39130435</v>
      </c>
      <c r="D45" s="29" t="n">
        <f aca="false">D14+D15/Assets!$D$18</f>
        <v>4920630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program. Illustrative figures, not real projects.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5" min="2" style="0" width="18"/>
  </cols>
  <sheetData>
    <row r="1" customFormat="false" ht="19.7" hidden="false" customHeight="false" outlineLevel="0" collapsed="false">
      <c r="A1" s="1" t="s">
        <v>117</v>
      </c>
    </row>
    <row r="2" customFormat="false" ht="15" hidden="false" customHeight="false" outlineLevel="0" collapsed="false">
      <c r="A2" s="2" t="s">
        <v>118</v>
      </c>
    </row>
    <row r="4" customFormat="false" ht="15" hidden="false" customHeight="false" outlineLevel="0" collapsed="false">
      <c r="A4" s="19"/>
      <c r="B4" s="20" t="s">
        <v>31</v>
      </c>
      <c r="C4" s="20" t="s">
        <v>32</v>
      </c>
      <c r="D4" s="20" t="s">
        <v>33</v>
      </c>
      <c r="E4" s="20" t="s">
        <v>2</v>
      </c>
    </row>
    <row r="5" customFormat="false" ht="30" hidden="false" customHeight="true" outlineLevel="0" collapsed="false">
      <c r="A5" s="17" t="s">
        <v>35</v>
      </c>
      <c r="B5" s="35" t="str">
        <f aca="false">Assets!$B$5</f>
        <v>Quick-service restaurant (drive-thru)</v>
      </c>
      <c r="C5" s="35" t="str">
        <f aca="false">Assets!$C$5</f>
        <v>Pharmacy / convenience</v>
      </c>
      <c r="D5" s="35" t="str">
        <f aca="false">Assets!$D$5</f>
        <v>Auto service center</v>
      </c>
    </row>
    <row r="6" customFormat="false" ht="15" hidden="false" customHeight="false" outlineLevel="0" collapsed="false">
      <c r="A6" s="5" t="s">
        <v>39</v>
      </c>
      <c r="B6" s="8" t="n">
        <f aca="false">Assets!$B$6</f>
        <v>3200</v>
      </c>
      <c r="C6" s="8" t="n">
        <f aca="false">Assets!$C$6</f>
        <v>11200</v>
      </c>
      <c r="D6" s="8" t="n">
        <f aca="false">Assets!$D$6</f>
        <v>6500</v>
      </c>
      <c r="E6" s="36" t="n">
        <f aca="false">SUM(B6:D6)</f>
        <v>20900</v>
      </c>
    </row>
    <row r="7" customFormat="false" ht="15" hidden="false" customHeight="false" outlineLevel="0" collapsed="false">
      <c r="A7" s="5" t="s">
        <v>94</v>
      </c>
      <c r="B7" s="7" t="n">
        <f aca="false">SUM(Timeline!B12:T12)</f>
        <v>3291738.12</v>
      </c>
      <c r="C7" s="7" t="n">
        <f aca="false">SUM(Timeline!B27:T27)</f>
        <v>6189733.44</v>
      </c>
      <c r="D7" s="7" t="n">
        <f aca="false">SUM(Timeline!B42:T42)</f>
        <v>3178124.4</v>
      </c>
      <c r="E7" s="29" t="n">
        <f aca="false">SUM(B7:D7)</f>
        <v>12659595.96</v>
      </c>
    </row>
    <row r="8" customFormat="false" ht="15" hidden="false" customHeight="false" outlineLevel="0" collapsed="false">
      <c r="A8" s="5" t="s">
        <v>119</v>
      </c>
      <c r="B8" s="7" t="n">
        <f aca="false">SUM(Timeline!B16:T16)</f>
        <v>102444.299068117</v>
      </c>
      <c r="C8" s="7" t="n">
        <f aca="false">SUM(Timeline!B31:T31)</f>
        <v>238617.022953515</v>
      </c>
      <c r="D8" s="7" t="n">
        <f aca="false">SUM(Timeline!B46:T46)</f>
        <v>104413.88214384</v>
      </c>
      <c r="E8" s="29" t="n">
        <f aca="false">SUM(B8:D8)</f>
        <v>445475.204165472</v>
      </c>
    </row>
    <row r="9" customFormat="false" ht="15" hidden="false" customHeight="false" outlineLevel="0" collapsed="false">
      <c r="A9" s="17" t="s">
        <v>9</v>
      </c>
      <c r="B9" s="37" t="n">
        <f aca="false">B7+B8</f>
        <v>3394182.41906812</v>
      </c>
      <c r="C9" s="37" t="n">
        <f aca="false">C7+C8</f>
        <v>6428350.46295351</v>
      </c>
      <c r="D9" s="37" t="n">
        <f aca="false">D7+D8</f>
        <v>3282538.28214384</v>
      </c>
      <c r="E9" s="37" t="n">
        <f aca="false">SUM(B9:D9)</f>
        <v>13105071.1641655</v>
      </c>
    </row>
    <row r="10" customFormat="false" ht="15" hidden="false" customHeight="false" outlineLevel="0" collapsed="false">
      <c r="A10" s="5" t="s">
        <v>11</v>
      </c>
      <c r="B10" s="29" t="n">
        <f aca="false">B9/B6</f>
        <v>1060.68200595879</v>
      </c>
      <c r="C10" s="29" t="n">
        <f aca="false">C9/C6</f>
        <v>573.959862763707</v>
      </c>
      <c r="D10" s="29" t="n">
        <f aca="false">D9/D6</f>
        <v>505.005889560591</v>
      </c>
      <c r="E10" s="29" t="n">
        <f aca="false">E9/E6</f>
        <v>627.03689780696</v>
      </c>
    </row>
    <row r="11" customFormat="false" ht="15" hidden="false" customHeight="false" outlineLevel="0" collapsed="false">
      <c r="A11" s="5" t="s">
        <v>13</v>
      </c>
      <c r="B11" s="29" t="n">
        <f aca="false">Assets!$B$6*Assets!$B$14</f>
        <v>230400</v>
      </c>
      <c r="C11" s="29" t="n">
        <f aca="false">Assets!$C$6*Assets!$C$14</f>
        <v>425600</v>
      </c>
      <c r="D11" s="29" t="n">
        <f aca="false">Assets!$D$6*Assets!$D$14</f>
        <v>240500</v>
      </c>
      <c r="E11" s="29" t="n">
        <f aca="false">SUM(B11:D11)</f>
        <v>896500</v>
      </c>
    </row>
    <row r="12" customFormat="false" ht="15" hidden="false" customHeight="false" outlineLevel="0" collapsed="false">
      <c r="A12" s="17" t="s">
        <v>15</v>
      </c>
      <c r="B12" s="34" t="n">
        <f aca="false">B11/B9</f>
        <v>0.0678808536352201</v>
      </c>
      <c r="C12" s="34" t="n">
        <f aca="false">C11/C9</f>
        <v>0.0662067201302615</v>
      </c>
      <c r="D12" s="34" t="n">
        <f aca="false">D11/D9</f>
        <v>0.0732664722627175</v>
      </c>
      <c r="E12" s="34" t="n">
        <f aca="false">E11/E9</f>
        <v>0.0684086327170349</v>
      </c>
    </row>
    <row r="13" customFormat="false" ht="15" hidden="false" customHeight="false" outlineLevel="0" collapsed="false">
      <c r="A13" s="5" t="s">
        <v>57</v>
      </c>
      <c r="B13" s="13" t="n">
        <f aca="false">Assets!$B$18</f>
        <v>0.056</v>
      </c>
      <c r="C13" s="13" t="n">
        <f aca="false">Assets!$C$18</f>
        <v>0.0575</v>
      </c>
      <c r="D13" s="13" t="n">
        <f aca="false">Assets!$D$18</f>
        <v>0.0625</v>
      </c>
      <c r="E13" s="33" t="n">
        <f aca="false">E11/E14</f>
        <v>0.0583505955672847</v>
      </c>
    </row>
    <row r="14" customFormat="false" ht="15" hidden="false" customHeight="false" outlineLevel="0" collapsed="false">
      <c r="A14" s="5" t="s">
        <v>120</v>
      </c>
      <c r="B14" s="29" t="n">
        <f aca="false">B11/B13</f>
        <v>4114285.71428571</v>
      </c>
      <c r="C14" s="29" t="n">
        <f aca="false">C11/C13</f>
        <v>7401739.13043478</v>
      </c>
      <c r="D14" s="29" t="n">
        <f aca="false">D11/D13</f>
        <v>3848000</v>
      </c>
      <c r="E14" s="29" t="n">
        <f aca="false">SUM(B14:D14)</f>
        <v>15364024.8447205</v>
      </c>
    </row>
    <row r="15" customFormat="false" ht="15" hidden="false" customHeight="false" outlineLevel="0" collapsed="false">
      <c r="A15" s="17" t="s">
        <v>19</v>
      </c>
      <c r="B15" s="38" t="n">
        <f aca="false">(B12-B13)*10000</f>
        <v>118.808536352201</v>
      </c>
      <c r="C15" s="38" t="n">
        <f aca="false">(C12-C13)*10000</f>
        <v>87.0672013026145</v>
      </c>
      <c r="D15" s="38" t="n">
        <f aca="false">(D12-D13)*10000</f>
        <v>107.664722627175</v>
      </c>
      <c r="E15" s="38" t="n">
        <f aca="false">(E12-E13)*10000</f>
        <v>100.580371497501</v>
      </c>
    </row>
    <row r="16" customFormat="false" ht="15" hidden="false" customHeight="false" outlineLevel="0" collapsed="false">
      <c r="A16" s="5" t="s">
        <v>121</v>
      </c>
      <c r="B16" s="29" t="n">
        <f aca="false">-B14*Assets!$B$24</f>
        <v>-61714.2857142857</v>
      </c>
      <c r="C16" s="29" t="n">
        <f aca="false">-C14*Assets!$B$24</f>
        <v>-111026.086956522</v>
      </c>
      <c r="D16" s="29" t="n">
        <f aca="false">-D14*Assets!$B$24</f>
        <v>-57720</v>
      </c>
      <c r="E16" s="29" t="n">
        <f aca="false">SUM(B16:D16)</f>
        <v>-230460.372670807</v>
      </c>
    </row>
    <row r="17" customFormat="false" ht="15" hidden="false" customHeight="false" outlineLevel="0" collapsed="false">
      <c r="A17" s="17" t="s">
        <v>8</v>
      </c>
      <c r="B17" s="37" t="n">
        <f aca="false">B14+B16-B9</f>
        <v>658389.009503312</v>
      </c>
      <c r="C17" s="37" t="n">
        <f aca="false">C14+C16-C9</f>
        <v>862362.580524746</v>
      </c>
      <c r="D17" s="37" t="n">
        <f aca="false">D14+D16-D9</f>
        <v>507741.71785616</v>
      </c>
      <c r="E17" s="37" t="n">
        <f aca="false">SUM(B17:D17)</f>
        <v>2028493.30788422</v>
      </c>
    </row>
    <row r="18" customFormat="false" ht="15" hidden="false" customHeight="false" outlineLevel="0" collapsed="false">
      <c r="A18" s="17" t="s">
        <v>10</v>
      </c>
      <c r="B18" s="10" t="n">
        <f aca="false">B17/B9</f>
        <v>0.193975729119496</v>
      </c>
      <c r="C18" s="10" t="n">
        <f aca="false">C17/C9</f>
        <v>0.13414990136187</v>
      </c>
      <c r="D18" s="10" t="n">
        <f aca="false">D17/D9</f>
        <v>0.154679602860428</v>
      </c>
      <c r="E18" s="10" t="n">
        <f aca="false">E17/E9</f>
        <v>0.154786897566107</v>
      </c>
    </row>
    <row r="20" customFormat="false" ht="15" hidden="false" customHeight="false" outlineLevel="0" collapsed="false">
      <c r="A20" s="3" t="s">
        <v>122</v>
      </c>
      <c r="B20" s="4"/>
      <c r="C20" s="4"/>
      <c r="D20" s="4"/>
      <c r="E20" s="4"/>
    </row>
    <row r="21" customFormat="false" ht="15" hidden="false" customHeight="false" outlineLevel="0" collapsed="false">
      <c r="A21" s="5" t="s">
        <v>12</v>
      </c>
      <c r="B21" s="7" t="n">
        <f aca="false">SUM(Timeline!B13:T13)</f>
        <v>1152108.342</v>
      </c>
      <c r="C21" s="7" t="n">
        <f aca="false">SUM(Timeline!B28:T28)</f>
        <v>2166406.704</v>
      </c>
      <c r="D21" s="7" t="n">
        <f aca="false">SUM(Timeline!B43:T43)</f>
        <v>1112343.54</v>
      </c>
      <c r="E21" s="29" t="n">
        <f aca="false">SUM(B21:D21)</f>
        <v>4430858.586</v>
      </c>
    </row>
    <row r="22" customFormat="false" ht="15" hidden="false" customHeight="false" outlineLevel="0" collapsed="false">
      <c r="A22" s="5" t="s">
        <v>123</v>
      </c>
      <c r="B22" s="39" t="n">
        <f aca="false">Assets!$B$12+Assets!$B$13</f>
        <v>12</v>
      </c>
      <c r="C22" s="39" t="n">
        <f aca="false">Assets!$C$12+Assets!$C$13</f>
        <v>15</v>
      </c>
      <c r="D22" s="39" t="n">
        <f aca="false">Assets!$D$12+Assets!$D$13</f>
        <v>13</v>
      </c>
    </row>
    <row r="23" customFormat="false" ht="15" hidden="false" customHeight="false" outlineLevel="0" collapsed="false">
      <c r="A23" s="5" t="s">
        <v>124</v>
      </c>
      <c r="B23" s="33" t="n">
        <f aca="false">IRR(Timeline!B19:T19,0.02)</f>
        <v>0.0383857375900037</v>
      </c>
      <c r="C23" s="33" t="n">
        <f aca="false">IRR(Timeline!B34:T34,0.02)</f>
        <v>0.0225904835284179</v>
      </c>
      <c r="D23" s="33" t="n">
        <f aca="false">IRR(Timeline!B49:T49,0.02)</f>
        <v>0.029346178208612</v>
      </c>
      <c r="E23" s="33" t="n">
        <f aca="false">IRR(Timeline!B53:T53,0.02)</f>
        <v>0.0280331754946062</v>
      </c>
    </row>
    <row r="24" customFormat="false" ht="15" hidden="false" customHeight="false" outlineLevel="0" collapsed="false">
      <c r="A24" s="17" t="s">
        <v>125</v>
      </c>
      <c r="B24" s="10" t="n">
        <f aca="false">(1+B23)^12-1</f>
        <v>0.571464492966329</v>
      </c>
      <c r="C24" s="10" t="n">
        <f aca="false">(1+C23)^12-1</f>
        <v>0.307437571840936</v>
      </c>
      <c r="D24" s="10" t="n">
        <f aca="false">(1+D23)^12-1</f>
        <v>0.41493821658913</v>
      </c>
      <c r="E24" s="10" t="n">
        <f aca="false">(1+E23)^12-1</f>
        <v>0.393431292096852</v>
      </c>
    </row>
    <row r="25" customFormat="false" ht="15" hidden="false" customHeight="false" outlineLevel="0" collapsed="false">
      <c r="A25" s="17" t="s">
        <v>126</v>
      </c>
      <c r="B25" s="12" t="n">
        <f aca="false">SUMIF(Timeline!B19:T19,"&gt;0")/-SUMIF(Timeline!B19:T19,"&lt;0")</f>
        <v>1.57146449296633</v>
      </c>
      <c r="C25" s="12" t="n">
        <f aca="false">SUMIF(Timeline!B34:T34,"&gt;0")/-SUMIF(Timeline!B34:T34,"&lt;0")</f>
        <v>1.39806125919593</v>
      </c>
      <c r="D25" s="12" t="n">
        <f aca="false">SUMIF(Timeline!B49:T49,"&gt;0")/-SUMIF(Timeline!B49:T49,"&lt;0")</f>
        <v>1.45646124564733</v>
      </c>
      <c r="E25" s="12" t="n">
        <f aca="false">SUMIF(Timeline!B53:T53,"&gt;0")/-SUMIF(Timeline!B53:T53,"&lt;0")</f>
        <v>1.45781043752865</v>
      </c>
    </row>
    <row r="26" customFormat="false" ht="15" hidden="false" customHeight="false" outlineLevel="0" collapsed="false">
      <c r="A26" s="5" t="s">
        <v>127</v>
      </c>
      <c r="B26" s="40" t="n">
        <f aca="false">1-B21/B9</f>
        <v>0.660563811913116</v>
      </c>
      <c r="C26" s="40" t="n">
        <f aca="false">1-C21/C9</f>
        <v>0.662991817810033</v>
      </c>
      <c r="D26" s="40" t="n">
        <f aca="false">1-D21/D9</f>
        <v>0.661133109688054</v>
      </c>
      <c r="E26" s="40" t="n">
        <f aca="false">1-E21/E9</f>
        <v>0.661897403646632</v>
      </c>
    </row>
    <row r="27" customFormat="false" ht="15" hidden="false" customHeight="false" outlineLevel="0" collapsed="false">
      <c r="A27" s="5" t="s">
        <v>128</v>
      </c>
      <c r="B27" s="13" t="n">
        <f aca="false">'Lease Schedule'!B30</f>
        <v>0.0732757898373219</v>
      </c>
      <c r="C27" s="13" t="n">
        <f aca="false">'Lease Schedule'!C30</f>
        <v>0.0662596755144503</v>
      </c>
      <c r="D27" s="13" t="n">
        <f aca="false">'Lease Schedule'!D30</f>
        <v>0.0795605874970723</v>
      </c>
    </row>
    <row r="30" customFormat="false" ht="15" hidden="false" customHeight="false" outlineLevel="0" collapsed="false">
      <c r="A30" s="3" t="s">
        <v>129</v>
      </c>
      <c r="B30" s="4"/>
      <c r="C30" s="4"/>
      <c r="D30" s="4"/>
      <c r="E30" s="4"/>
    </row>
    <row r="31" customFormat="false" ht="15" hidden="false" customHeight="false" outlineLevel="0" collapsed="false">
      <c r="A31" s="2" t="s">
        <v>130</v>
      </c>
      <c r="B31" s="41" t="n">
        <v>0</v>
      </c>
      <c r="C31" s="41" t="n">
        <v>0.05</v>
      </c>
      <c r="D31" s="41" t="n">
        <v>0.1</v>
      </c>
      <c r="E31" s="41" t="n">
        <v>0.15</v>
      </c>
    </row>
    <row r="32" customFormat="false" ht="15" hidden="false" customHeight="false" outlineLevel="0" collapsed="false">
      <c r="A32" s="42" t="n">
        <v>-50</v>
      </c>
      <c r="B32" s="43" t="n">
        <f aca="false">((B$11/(B$13+$A32/10000)+C$11/(C$13+$A32/10000)+D$11/(D$13+$A32/10000))*(1-Assets!$B$24))/($E$9*(1+B$31))-1</f>
        <v>0.263237595389238</v>
      </c>
      <c r="C32" s="43" t="n">
        <f aca="false">((B$11/(B$13+$A32/10000)+C$11/(C$13+$A32/10000)+D$11/(D$13+$A32/10000))*(1-Assets!$B$24))/($E$9*(1+C$31))-1</f>
        <v>0.203083424180227</v>
      </c>
      <c r="D32" s="43" t="n">
        <f aca="false">((B$11/(B$13+$A32/10000)+C$11/(C$13+$A32/10000)+D$11/(D$13+$A32/10000))*(1-Assets!$B$24))/($E$9*(1+D$31))-1</f>
        <v>0.148397813990216</v>
      </c>
      <c r="E32" s="43" t="n">
        <f aca="false">((B$11/(B$13+$A32/10000)+C$11/(C$13+$A32/10000)+D$11/(D$13+$A32/10000))*(1-Assets!$B$24))/($E$9*(1+E$31))-1</f>
        <v>0.0984674742515115</v>
      </c>
    </row>
    <row r="33" customFormat="false" ht="15" hidden="false" customHeight="false" outlineLevel="0" collapsed="false">
      <c r="A33" s="42" t="n">
        <v>-25</v>
      </c>
      <c r="B33" s="43" t="n">
        <f aca="false">((B$11/(B$13+$A33/10000)+C$11/(C$13+$A33/10000)+D$11/(D$13+$A33/10000))*(1-Assets!$B$24))/($E$9*(1+B$31))-1</f>
        <v>0.206575771424511</v>
      </c>
      <c r="C33" s="43" t="n">
        <f aca="false">((B$11/(B$13+$A33/10000)+C$11/(C$13+$A33/10000)+D$11/(D$13+$A33/10000))*(1-Assets!$B$24))/($E$9*(1+C$31))-1</f>
        <v>0.149119782309058</v>
      </c>
      <c r="D33" s="43" t="n">
        <f aca="false">((B$11/(B$13+$A33/10000)+C$11/(C$13+$A33/10000)+D$11/(D$13+$A33/10000))*(1-Assets!$B$24))/($E$9*(1+D$31))-1</f>
        <v>0.0968870649313736</v>
      </c>
      <c r="E33" s="43" t="n">
        <f aca="false">((B$11/(B$13+$A33/10000)+C$11/(C$13+$A33/10000)+D$11/(D$13+$A33/10000))*(1-Assets!$B$24))/($E$9*(1+E$31))-1</f>
        <v>0.0491963229778358</v>
      </c>
    </row>
    <row r="34" customFormat="false" ht="15" hidden="false" customHeight="false" outlineLevel="0" collapsed="false">
      <c r="A34" s="42" t="n">
        <v>0</v>
      </c>
      <c r="B34" s="44" t="n">
        <f aca="false">((B$11/(B$13+$A34/10000)+C$11/(C$13+$A34/10000)+D$11/(D$13+$A34/10000))*(1-Assets!$B$24))/($E$9*(1+B$31))-1</f>
        <v>0.154786897566106</v>
      </c>
      <c r="C34" s="43" t="n">
        <f aca="false">((B$11/(B$13+$A34/10000)+C$11/(C$13+$A34/10000)+D$11/(D$13+$A34/10000))*(1-Assets!$B$24))/($E$9*(1+C$31))-1</f>
        <v>0.0997970453010537</v>
      </c>
      <c r="D34" s="43" t="n">
        <f aca="false">((B$11/(B$13+$A34/10000)+C$11/(C$13+$A34/10000)+D$11/(D$13+$A34/10000))*(1-Assets!$B$24))/($E$9*(1+D$31))-1</f>
        <v>0.049806270514642</v>
      </c>
      <c r="E34" s="43" t="n">
        <f aca="false">((B$11/(B$13+$A34/10000)+C$11/(C$13+$A34/10000)+D$11/(D$13+$A34/10000))*(1-Assets!$B$24))/($E$9*(1+E$31))-1</f>
        <v>0.00416251962270131</v>
      </c>
    </row>
    <row r="35" customFormat="false" ht="15" hidden="false" customHeight="false" outlineLevel="0" collapsed="false">
      <c r="A35" s="42" t="n">
        <v>25</v>
      </c>
      <c r="B35" s="43" t="n">
        <f aca="false">((B$11/(B$13+$A35/10000)+C$11/(C$13+$A35/10000)+D$11/(D$13+$A35/10000))*(1-Assets!$B$24))/($E$9*(1+B$31))-1</f>
        <v>0.107267390382156</v>
      </c>
      <c r="C35" s="43" t="n">
        <f aca="false">((B$11/(B$13+$A35/10000)+C$11/(C$13+$A35/10000)+D$11/(D$13+$A35/10000))*(1-Assets!$B$24))/($E$9*(1+C$31))-1</f>
        <v>0.0545403717925297</v>
      </c>
      <c r="D35" s="43" t="n">
        <f aca="false">((B$11/(B$13+$A35/10000)+C$11/(C$13+$A35/10000)+D$11/(D$13+$A35/10000))*(1-Assets!$B$24))/($E$9*(1+D$31))-1</f>
        <v>0.00660671852923267</v>
      </c>
      <c r="E35" s="43" t="n">
        <f aca="false">((B$11/(B$13+$A35/10000)+C$11/(C$13+$A35/10000)+D$11/(D$13+$A35/10000))*(1-Assets!$B$24))/($E$9*(1+E$31))-1</f>
        <v>-0.037158790972038</v>
      </c>
    </row>
    <row r="36" customFormat="false" ht="15" hidden="false" customHeight="false" outlineLevel="0" collapsed="false">
      <c r="A36" s="42" t="n">
        <v>50</v>
      </c>
      <c r="B36" s="43" t="n">
        <f aca="false">((B$11/(B$13+$A36/10000)+C$11/(C$13+$A36/10000)+D$11/(D$13+$A36/10000))*(1-Assets!$B$24))/($E$9*(1+B$31))-1</f>
        <v>0.0635095213562695</v>
      </c>
      <c r="C36" s="43" t="n">
        <f aca="false">((B$11/(B$13+$A36/10000)+C$11/(C$13+$A36/10000)+D$11/(D$13+$A36/10000))*(1-Assets!$B$24))/($E$9*(1+C$31))-1</f>
        <v>0.0128662108154947</v>
      </c>
      <c r="D36" s="43" t="n">
        <f aca="false">((B$11/(B$13+$A36/10000)+C$11/(C$13+$A36/10000)+D$11/(D$13+$A36/10000))*(1-Assets!$B$24))/($E$9*(1+D$31))-1</f>
        <v>-0.0331731624033915</v>
      </c>
      <c r="E36" s="43" t="n">
        <f aca="false">((B$11/(B$13+$A36/10000)+C$11/(C$13+$A36/10000)+D$11/(D$13+$A36/10000))*(1-Assets!$B$24))/($E$9*(1+E$31))-1</f>
        <v>-0.0752091118641134</v>
      </c>
    </row>
    <row r="37" customFormat="false" ht="15" hidden="false" customHeight="false" outlineLevel="0" collapsed="false">
      <c r="A37" s="2" t="s">
        <v>131</v>
      </c>
    </row>
    <row r="38" customFormat="false" ht="15" hidden="false" customHeight="false" outlineLevel="0" collapsed="false">
      <c r="A38" s="2" t="s">
        <v>132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program. Illustrative figures, not real projects.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6"/>
    <col collapsed="false" customWidth="true" hidden="false" outlineLevel="0" max="3" min="3" style="0" width="12"/>
  </cols>
  <sheetData>
    <row r="1" customFormat="false" ht="19.7" hidden="false" customHeight="false" outlineLevel="0" collapsed="false">
      <c r="A1" s="1" t="s">
        <v>133</v>
      </c>
    </row>
    <row r="2" customFormat="false" ht="15" hidden="false" customHeight="false" outlineLevel="0" collapsed="false">
      <c r="A2" s="2" t="s">
        <v>134</v>
      </c>
    </row>
    <row r="4" customFormat="false" ht="15" hidden="false" customHeight="false" outlineLevel="0" collapsed="false">
      <c r="A4" s="19" t="s">
        <v>135</v>
      </c>
      <c r="B4" s="20" t="s">
        <v>136</v>
      </c>
      <c r="C4" s="20" t="s">
        <v>137</v>
      </c>
    </row>
    <row r="5" customFormat="false" ht="15" hidden="false" customHeight="false" outlineLevel="0" collapsed="false">
      <c r="A5" s="5" t="s">
        <v>138</v>
      </c>
      <c r="B5" s="36" t="n">
        <f aca="false">ROUND(SUM(Timeline!B13:T13)+SUM(Timeline!B14:T14)-SUM(Timeline!B12:T12),0)</f>
        <v>0</v>
      </c>
      <c r="C5" s="45" t="str">
        <f aca="false">IF(B5=0,"OK","CHECK")</f>
        <v>OK</v>
      </c>
    </row>
    <row r="6" customFormat="false" ht="15" hidden="false" customHeight="false" outlineLevel="0" collapsed="false">
      <c r="A6" s="5" t="s">
        <v>139</v>
      </c>
      <c r="B6" s="36" t="n">
        <f aca="false">ROUND(Timeline!T17,0)</f>
        <v>0</v>
      </c>
      <c r="C6" s="45" t="str">
        <f aca="false">IF(B6=0,"OK","CHECK")</f>
        <v>OK</v>
      </c>
    </row>
    <row r="7" customFormat="false" ht="15" hidden="false" customHeight="false" outlineLevel="0" collapsed="false">
      <c r="A7" s="5" t="s">
        <v>140</v>
      </c>
      <c r="B7" s="36" t="n">
        <f aca="false">IF(Assets!$B$12+Assets!$B$13&lt;=18,0,1)</f>
        <v>0</v>
      </c>
      <c r="C7" s="45" t="str">
        <f aca="false">IF(B7=0,"OK","CHECK")</f>
        <v>OK</v>
      </c>
    </row>
    <row r="8" customFormat="false" ht="15" hidden="false" customHeight="false" outlineLevel="0" collapsed="false">
      <c r="A8" s="5" t="s">
        <v>141</v>
      </c>
      <c r="B8" s="36" t="n">
        <f aca="false">ROUND(SUM(Timeline!B28:T28)+SUM(Timeline!B29:T29)-SUM(Timeline!B27:T27),0)</f>
        <v>0</v>
      </c>
      <c r="C8" s="45" t="str">
        <f aca="false">IF(B8=0,"OK","CHECK")</f>
        <v>OK</v>
      </c>
    </row>
    <row r="9" customFormat="false" ht="15" hidden="false" customHeight="false" outlineLevel="0" collapsed="false">
      <c r="A9" s="5" t="s">
        <v>142</v>
      </c>
      <c r="B9" s="36" t="n">
        <f aca="false">ROUND(Timeline!T32,0)</f>
        <v>0</v>
      </c>
      <c r="C9" s="45" t="str">
        <f aca="false">IF(B9=0,"OK","CHECK")</f>
        <v>OK</v>
      </c>
    </row>
    <row r="10" customFormat="false" ht="15" hidden="false" customHeight="false" outlineLevel="0" collapsed="false">
      <c r="A10" s="5" t="s">
        <v>143</v>
      </c>
      <c r="B10" s="36" t="n">
        <f aca="false">IF(Assets!$C$12+Assets!$C$13&lt;=18,0,1)</f>
        <v>0</v>
      </c>
      <c r="C10" s="45" t="str">
        <f aca="false">IF(B10=0,"OK","CHECK")</f>
        <v>OK</v>
      </c>
    </row>
    <row r="11" customFormat="false" ht="15" hidden="false" customHeight="false" outlineLevel="0" collapsed="false">
      <c r="A11" s="5" t="s">
        <v>144</v>
      </c>
      <c r="B11" s="36" t="n">
        <f aca="false">ROUND(SUM(Timeline!B43:T43)+SUM(Timeline!B44:T44)-SUM(Timeline!B42:T42),0)</f>
        <v>0</v>
      </c>
      <c r="C11" s="45" t="str">
        <f aca="false">IF(B11=0,"OK","CHECK")</f>
        <v>OK</v>
      </c>
    </row>
    <row r="12" customFormat="false" ht="15" hidden="false" customHeight="false" outlineLevel="0" collapsed="false">
      <c r="A12" s="5" t="s">
        <v>145</v>
      </c>
      <c r="B12" s="36" t="n">
        <f aca="false">ROUND(Timeline!T47,0)</f>
        <v>0</v>
      </c>
      <c r="C12" s="45" t="str">
        <f aca="false">IF(B12=0,"OK","CHECK")</f>
        <v>OK</v>
      </c>
    </row>
    <row r="13" customFormat="false" ht="15" hidden="false" customHeight="false" outlineLevel="0" collapsed="false">
      <c r="A13" s="5" t="s">
        <v>146</v>
      </c>
      <c r="B13" s="36" t="n">
        <f aca="false">IF(Assets!$D$12+Assets!$D$13&lt;=18,0,1)</f>
        <v>0</v>
      </c>
      <c r="C13" s="45" t="str">
        <f aca="false">IF(B13=0,"OK","CHECK")</f>
        <v>OK</v>
      </c>
    </row>
    <row r="14" customFormat="false" ht="15" hidden="false" customHeight="false" outlineLevel="0" collapsed="false">
      <c r="A14" s="5" t="s">
        <v>147</v>
      </c>
      <c r="B14" s="36" t="n">
        <f aca="false">ROUND(SUM(Timeline!B53:T53)-Program!E17-(Program!E9-Program!E7-Program!E8),0)</f>
        <v>0</v>
      </c>
      <c r="C14" s="45" t="str">
        <f aca="false">IF(B14=0,"OK","CHECK")</f>
        <v>OK</v>
      </c>
    </row>
    <row r="15" customFormat="false" ht="15" hidden="false" customHeight="false" outlineLevel="0" collapsed="false">
      <c r="A15" s="5" t="s">
        <v>148</v>
      </c>
      <c r="B15" s="36" t="n">
        <f aca="false">ROUND((Program!B34-Program!E18)*10000,0)</f>
        <v>0</v>
      </c>
      <c r="C15" s="45" t="str">
        <f aca="false">IF(B15=0,"OK","CHECK")</f>
        <v>OK</v>
      </c>
    </row>
    <row r="16" customFormat="false" ht="15" hidden="false" customHeight="false" outlineLevel="0" collapsed="false">
      <c r="A16" s="5" t="s">
        <v>149</v>
      </c>
      <c r="B16" s="36" t="n">
        <f aca="false">IF(MIN(Program!B15:D15)&gt;0,0,1)</f>
        <v>0</v>
      </c>
      <c r="C16" s="45" t="str">
        <f aca="false">IF(B16=0,"OK","CHECK")</f>
        <v>OK</v>
      </c>
    </row>
    <row r="18" customFormat="false" ht="15" hidden="false" customHeight="false" outlineLevel="0" collapsed="false">
      <c r="A18" s="46" t="s">
        <v>150</v>
      </c>
      <c r="B18" s="47" t="str">
        <f aca="false">IF(COUNTIF(C5:C16,"OK")=12,"ALL CHECKS PASS","REVIEW CHECKS")</f>
        <v>ALL CHECKS PASS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program. Illustrative figures, not real projects.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2026-10-23T19:45:13Z</dcterms:created>
  <dc:creator>openpyxl</dc:creator>
  <dc:description/>
  <dc:language>en-US</dc:language>
  <cp:lastModifiedBy/>
  <dcterms:modified xsi:type="dcterms:W3CDTF">2026-10-23T19:45:13Z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